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GUHOKEN\Desktop\"/>
    </mc:Choice>
  </mc:AlternateContent>
  <xr:revisionPtr revIDLastSave="0" documentId="13_ncr:1_{1F7A926B-C06A-4970-B975-E6E7973738F8}" xr6:coauthVersionLast="47" xr6:coauthVersionMax="47" xr10:uidLastSave="{00000000-0000-0000-0000-000000000000}"/>
  <bookViews>
    <workbookView xWindow="-120" yWindow="-120" windowWidth="29040" windowHeight="15720" xr2:uid="{00000000-000D-0000-FFFF-FFFF00000000}"/>
  </bookViews>
  <sheets>
    <sheet name="情報入力" sheetId="1" r:id="rId1"/>
    <sheet name="保険料計算" sheetId="2" r:id="rId2"/>
  </sheets>
  <definedNames>
    <definedName name="_xlnm.Print_Area" localSheetId="0">情報入力!$A$1:$W$62</definedName>
    <definedName name="_xlnm.Print_Area" localSheetId="1">保険料計算!$A$1:$AE$77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4" i="1" l="1"/>
  <c r="AD43" i="1"/>
  <c r="AD42" i="1"/>
  <c r="AD37" i="1"/>
  <c r="X44" i="1"/>
  <c r="X43" i="1"/>
  <c r="X42" i="1"/>
  <c r="X37" i="1"/>
  <c r="X26" i="1"/>
  <c r="X27" i="1"/>
  <c r="X28" i="1"/>
  <c r="X29" i="1"/>
  <c r="X30" i="1"/>
  <c r="X31" i="1"/>
  <c r="X25" i="1"/>
  <c r="AD25" i="1"/>
  <c r="AD26" i="1"/>
  <c r="AD27" i="1"/>
  <c r="AD28" i="1"/>
  <c r="AD29" i="1"/>
  <c r="AD30" i="1"/>
  <c r="AD31" i="1"/>
  <c r="Z25" i="1" l="1"/>
  <c r="Z44" i="1" l="1"/>
  <c r="Z43" i="1"/>
  <c r="Z42" i="1"/>
  <c r="Z37" i="1"/>
  <c r="BN54" i="1"/>
  <c r="Z26" i="1"/>
  <c r="Z27" i="1"/>
  <c r="Z28" i="1"/>
  <c r="Z29" i="1"/>
  <c r="Z30" i="1"/>
  <c r="Z31" i="1"/>
  <c r="K56" i="2" l="1"/>
  <c r="K55" i="2"/>
  <c r="K54" i="2"/>
  <c r="K22" i="2"/>
  <c r="K6" i="2"/>
  <c r="K21" i="2"/>
  <c r="K20" i="2"/>
  <c r="K3" i="2"/>
  <c r="K5" i="2" l="1"/>
  <c r="K4" i="2"/>
  <c r="K39" i="2" l="1"/>
  <c r="K37" i="2"/>
  <c r="K38" i="2"/>
  <c r="P43" i="2"/>
  <c r="P26" i="2"/>
  <c r="BN53" i="1" l="1"/>
  <c r="BN56" i="1"/>
  <c r="D11" i="2" l="1"/>
  <c r="D12" i="2"/>
  <c r="D13" i="2"/>
  <c r="D30" i="2" l="1"/>
  <c r="D47" i="2"/>
  <c r="T47" i="2" s="1"/>
  <c r="D46" i="2"/>
  <c r="D29" i="2"/>
  <c r="D45" i="2"/>
  <c r="D28" i="2"/>
  <c r="D62" i="2"/>
  <c r="P64" i="2"/>
  <c r="V50" i="1"/>
  <c r="D17" i="2"/>
  <c r="D16" i="2"/>
  <c r="D15" i="2"/>
  <c r="D14" i="2"/>
  <c r="AG6" i="2"/>
  <c r="BB44" i="1"/>
  <c r="AH44" i="1"/>
  <c r="BB43" i="1"/>
  <c r="AH43" i="1"/>
  <c r="BB42" i="1"/>
  <c r="AH42" i="1"/>
  <c r="BB37" i="1"/>
  <c r="AH37" i="1"/>
  <c r="BB31" i="1"/>
  <c r="AH31" i="1"/>
  <c r="BB30" i="1"/>
  <c r="AH30" i="1"/>
  <c r="BB29" i="1"/>
  <c r="AH29" i="1"/>
  <c r="BB28" i="1"/>
  <c r="AH28" i="1"/>
  <c r="BB27" i="1"/>
  <c r="AH27" i="1"/>
  <c r="BB26" i="1"/>
  <c r="AH26" i="1"/>
  <c r="BB25" i="1"/>
  <c r="AL25" i="1" s="1"/>
  <c r="D32" i="2" l="1"/>
  <c r="D49" i="2"/>
  <c r="T49" i="2" s="1"/>
  <c r="D50" i="2"/>
  <c r="T50" i="2" s="1"/>
  <c r="D33" i="2"/>
  <c r="D48" i="2"/>
  <c r="T48" i="2" s="1"/>
  <c r="D31" i="2"/>
  <c r="D51" i="2"/>
  <c r="T51" i="2" s="1"/>
  <c r="D34" i="2"/>
  <c r="T34" i="2" s="1"/>
  <c r="E47" i="2"/>
  <c r="P47" i="2"/>
  <c r="L47" i="2"/>
  <c r="P65" i="2"/>
  <c r="P66" i="2"/>
  <c r="T15" i="2"/>
  <c r="T16" i="2"/>
  <c r="P67" i="2"/>
  <c r="T17" i="2"/>
  <c r="P68" i="2"/>
  <c r="AP27" i="1"/>
  <c r="AL27" i="1"/>
  <c r="AT27" i="1"/>
  <c r="AT44" i="1"/>
  <c r="AP44" i="1"/>
  <c r="AL44" i="1"/>
  <c r="AL31" i="1"/>
  <c r="AT31" i="1"/>
  <c r="AP31" i="1"/>
  <c r="AP42" i="1"/>
  <c r="AL42" i="1"/>
  <c r="AT42" i="1"/>
  <c r="AT26" i="1"/>
  <c r="AL26" i="1"/>
  <c r="AP26" i="1"/>
  <c r="AP28" i="1"/>
  <c r="AL28" i="1"/>
  <c r="AT28" i="1"/>
  <c r="AT30" i="1"/>
  <c r="AP30" i="1"/>
  <c r="AL30" i="1"/>
  <c r="AP37" i="1"/>
  <c r="AL37" i="1"/>
  <c r="AT37" i="1"/>
  <c r="AP43" i="1"/>
  <c r="AL43" i="1"/>
  <c r="AT43" i="1"/>
  <c r="L65" i="2"/>
  <c r="AT29" i="1"/>
  <c r="AP29" i="1"/>
  <c r="AL29" i="1"/>
  <c r="L67" i="2"/>
  <c r="E16" i="2"/>
  <c r="L16" i="2" s="1"/>
  <c r="P16" i="2" s="1"/>
  <c r="E15" i="2"/>
  <c r="L15" i="2" s="1"/>
  <c r="P15" i="2" s="1"/>
  <c r="E17" i="2"/>
  <c r="L17" i="2" s="1"/>
  <c r="P17" i="2" s="1"/>
  <c r="T33" i="2"/>
  <c r="D64" i="2"/>
  <c r="T64" i="2" s="1"/>
  <c r="E65" i="2"/>
  <c r="D66" i="2"/>
  <c r="T66" i="2" s="1"/>
  <c r="L66" i="2"/>
  <c r="E67" i="2"/>
  <c r="D68" i="2"/>
  <c r="T68" i="2" s="1"/>
  <c r="L68" i="2"/>
  <c r="T32" i="2"/>
  <c r="D63" i="2"/>
  <c r="D65" i="2"/>
  <c r="T65" i="2" s="1"/>
  <c r="E66" i="2"/>
  <c r="D67" i="2"/>
  <c r="T67" i="2" s="1"/>
  <c r="E68" i="2"/>
  <c r="L49" i="2" l="1"/>
  <c r="E49" i="2"/>
  <c r="P49" i="2"/>
  <c r="L51" i="2"/>
  <c r="E51" i="2"/>
  <c r="P51" i="2"/>
  <c r="L50" i="2"/>
  <c r="E50" i="2"/>
  <c r="P50" i="2"/>
  <c r="E48" i="2"/>
  <c r="P48" i="2"/>
  <c r="L48" i="2"/>
  <c r="A49" i="2"/>
  <c r="A50" i="2"/>
  <c r="A51" i="2"/>
  <c r="BJ31" i="1"/>
  <c r="BN31" i="1" s="1"/>
  <c r="BJ27" i="1"/>
  <c r="BN27" i="1" s="1"/>
  <c r="BJ29" i="1"/>
  <c r="BN29" i="1" s="1"/>
  <c r="AX37" i="1"/>
  <c r="Y37" i="1" s="1"/>
  <c r="BJ37" i="1"/>
  <c r="BN37" i="1" s="1"/>
  <c r="AX29" i="1"/>
  <c r="AX43" i="1"/>
  <c r="Y43" i="1" s="1"/>
  <c r="BJ43" i="1"/>
  <c r="BN43" i="1" s="1"/>
  <c r="BJ26" i="1"/>
  <c r="BN26" i="1" s="1"/>
  <c r="AX26" i="1"/>
  <c r="AX42" i="1"/>
  <c r="Y42" i="1" s="1"/>
  <c r="BJ42" i="1"/>
  <c r="BN42" i="1" s="1"/>
  <c r="AX30" i="1"/>
  <c r="BJ30" i="1"/>
  <c r="BN30" i="1" s="1"/>
  <c r="AX28" i="1"/>
  <c r="BJ28" i="1"/>
  <c r="BN28" i="1" s="1"/>
  <c r="AX44" i="1"/>
  <c r="Y44" i="1" s="1"/>
  <c r="BJ44" i="1"/>
  <c r="BN44" i="1" s="1"/>
  <c r="AX31" i="1"/>
  <c r="AX27" i="1"/>
  <c r="AB17" i="2"/>
  <c r="A67" i="2"/>
  <c r="AB65" i="2"/>
  <c r="A65" i="2"/>
  <c r="A63" i="2"/>
  <c r="E34" i="2"/>
  <c r="L34" i="2" s="1"/>
  <c r="P34" i="2" s="1"/>
  <c r="A34" i="2"/>
  <c r="A30" i="2"/>
  <c r="A47" i="2" s="1"/>
  <c r="AB67" i="2"/>
  <c r="E33" i="2"/>
  <c r="L33" i="2" s="1"/>
  <c r="P33" i="2" s="1"/>
  <c r="A33" i="2"/>
  <c r="A29" i="2"/>
  <c r="A46" i="2" s="1"/>
  <c r="A62" i="2"/>
  <c r="E32" i="2"/>
  <c r="L32" i="2" s="1"/>
  <c r="P32" i="2" s="1"/>
  <c r="A32" i="2"/>
  <c r="A68" i="2"/>
  <c r="AB68" i="2"/>
  <c r="A66" i="2"/>
  <c r="AB66" i="2"/>
  <c r="A64" i="2"/>
  <c r="A31" i="2"/>
  <c r="A48" i="2" s="1"/>
  <c r="A28" i="2"/>
  <c r="BF26" i="1" l="1"/>
  <c r="Y26" i="1"/>
  <c r="BF31" i="1"/>
  <c r="Y31" i="1"/>
  <c r="BF28" i="1"/>
  <c r="Y28" i="1"/>
  <c r="BF30" i="1"/>
  <c r="Y30" i="1"/>
  <c r="BF27" i="1"/>
  <c r="Y27" i="1"/>
  <c r="BF29" i="1"/>
  <c r="Y29" i="1"/>
  <c r="AB49" i="2"/>
  <c r="A45" i="2"/>
  <c r="AB51" i="2"/>
  <c r="AB50" i="2"/>
  <c r="E14" i="2"/>
  <c r="E13" i="2"/>
  <c r="E12" i="2"/>
  <c r="E63" i="2" s="1"/>
  <c r="AB34" i="2"/>
  <c r="L12" i="2" l="1"/>
  <c r="L63" i="2" s="1"/>
  <c r="P63" i="2" s="1"/>
  <c r="E46" i="2"/>
  <c r="L14" i="2"/>
  <c r="P14" i="2" s="1"/>
  <c r="E31" i="2"/>
  <c r="E64" i="2"/>
  <c r="E30" i="2"/>
  <c r="L13" i="2"/>
  <c r="P13" i="2" s="1"/>
  <c r="E29" i="2"/>
  <c r="AB5" i="2"/>
  <c r="AB4" i="2"/>
  <c r="AB6" i="2"/>
  <c r="P12" i="2" l="1"/>
  <c r="L46" i="2"/>
  <c r="P46" i="2" s="1"/>
  <c r="L31" i="2"/>
  <c r="P31" i="2" s="1"/>
  <c r="L30" i="2"/>
  <c r="P30" i="2" s="1"/>
  <c r="L29" i="2"/>
  <c r="P29" i="2" s="1"/>
  <c r="L64" i="2"/>
  <c r="AT25" i="1"/>
  <c r="AP25" i="1" l="1"/>
  <c r="BJ25" i="1" l="1"/>
  <c r="AX25" i="1"/>
  <c r="Y25" i="1" s="1"/>
  <c r="AH25" i="1" l="1"/>
  <c r="BF25" i="1" s="1"/>
  <c r="E11" i="2" s="1"/>
  <c r="E45" i="2" l="1"/>
  <c r="E62" i="2"/>
  <c r="BN25" i="1"/>
  <c r="BN46" i="1" s="1"/>
  <c r="BN55" i="1" s="1"/>
  <c r="AG4" i="2" s="1"/>
  <c r="T13" i="2"/>
  <c r="AB13" i="2" s="1"/>
  <c r="T14" i="2"/>
  <c r="AB14" i="2" s="1"/>
  <c r="T30" i="2"/>
  <c r="AB30" i="2" s="1"/>
  <c r="T31" i="2"/>
  <c r="AB31" i="2" s="1"/>
  <c r="AB47" i="2"/>
  <c r="E28" i="2"/>
  <c r="AB48" i="2"/>
  <c r="AB16" i="2"/>
  <c r="AB33" i="2"/>
  <c r="AB64" i="2"/>
  <c r="AB15" i="2"/>
  <c r="AB32" i="2"/>
  <c r="L11" i="2"/>
  <c r="L62" i="2" s="1"/>
  <c r="P62" i="2" s="1"/>
  <c r="T29" i="2" l="1"/>
  <c r="AB29" i="2" s="1"/>
  <c r="T63" i="2"/>
  <c r="AB63" i="2" s="1"/>
  <c r="T45" i="2"/>
  <c r="T12" i="2"/>
  <c r="AB12" i="2" s="1"/>
  <c r="T46" i="2"/>
  <c r="AB46" i="2" s="1"/>
  <c r="T62" i="2"/>
  <c r="AB62" i="2" s="1"/>
  <c r="AB69" i="2" s="1"/>
  <c r="U76" i="2" s="1"/>
  <c r="X11" i="2"/>
  <c r="X6" i="2"/>
  <c r="X5" i="2"/>
  <c r="X4" i="2"/>
  <c r="X7" i="2"/>
  <c r="T28" i="2"/>
  <c r="T11" i="2"/>
  <c r="P11" i="2"/>
  <c r="L45" i="2"/>
  <c r="P45" i="2" s="1"/>
  <c r="L28" i="2"/>
  <c r="P28" i="2" s="1"/>
  <c r="AB45" i="2" l="1"/>
  <c r="AB52" i="2" s="1"/>
  <c r="U75" i="2" s="1"/>
  <c r="AB11" i="2"/>
  <c r="AB18" i="2" s="1"/>
  <c r="AB28" i="2"/>
  <c r="AB35" i="2" s="1"/>
  <c r="U73" i="2" l="1"/>
  <c r="U74" i="2"/>
  <c r="U77" i="2" l="1"/>
  <c r="AA73" i="2"/>
  <c r="B59" i="1" s="1"/>
</calcChain>
</file>

<file path=xl/sharedStrings.xml><?xml version="1.0" encoding="utf-8"?>
<sst xmlns="http://schemas.openxmlformats.org/spreadsheetml/2006/main" count="409" uniqueCount="146">
  <si>
    <t>◎</t>
    <phoneticPr fontId="3"/>
  </si>
  <si>
    <t>注意事項</t>
    <rPh sb="0" eb="2">
      <t>チュウイ</t>
    </rPh>
    <rPh sb="2" eb="4">
      <t>ジコウ</t>
    </rPh>
    <phoneticPr fontId="3"/>
  </si>
  <si>
    <r>
      <t>←この色で塗られている欄の各項目を</t>
    </r>
    <r>
      <rPr>
        <b/>
        <sz val="11"/>
        <rFont val="ＭＳ Ｐゴシック"/>
        <family val="3"/>
        <charset val="128"/>
      </rPr>
      <t>半角数字</t>
    </r>
    <r>
      <rPr>
        <sz val="11"/>
        <color theme="1"/>
        <rFont val="游ゴシック"/>
        <family val="2"/>
        <charset val="128"/>
        <scheme val="minor"/>
      </rPr>
      <t>で入力又は選択してください。</t>
    </r>
    <rPh sb="3" eb="4">
      <t>イロ</t>
    </rPh>
    <rPh sb="5" eb="6">
      <t>ヌ</t>
    </rPh>
    <rPh sb="11" eb="12">
      <t>ラン</t>
    </rPh>
    <rPh sb="13" eb="14">
      <t>カク</t>
    </rPh>
    <rPh sb="14" eb="15">
      <t>コウ</t>
    </rPh>
    <rPh sb="15" eb="16">
      <t>モク</t>
    </rPh>
    <rPh sb="17" eb="19">
      <t>ハンカク</t>
    </rPh>
    <rPh sb="19" eb="21">
      <t>スウジ</t>
    </rPh>
    <rPh sb="22" eb="24">
      <t>ニュウリョク</t>
    </rPh>
    <rPh sb="24" eb="25">
      <t>マタ</t>
    </rPh>
    <rPh sb="26" eb="28">
      <t>センタク</t>
    </rPh>
    <phoneticPr fontId="3"/>
  </si>
  <si>
    <r>
      <t>加入者全員が１年間加入</t>
    </r>
    <r>
      <rPr>
        <sz val="11"/>
        <color theme="1"/>
        <rFont val="游ゴシック"/>
        <family val="2"/>
        <charset val="128"/>
        <scheme val="minor"/>
      </rPr>
      <t>するものとして計算されます。</t>
    </r>
    <rPh sb="0" eb="3">
      <t>カニュウシャ</t>
    </rPh>
    <rPh sb="3" eb="5">
      <t>ゼンイン</t>
    </rPh>
    <rPh sb="7" eb="9">
      <t>ネンカン</t>
    </rPh>
    <rPh sb="9" eb="11">
      <t>カニュウ</t>
    </rPh>
    <rPh sb="18" eb="20">
      <t>ケイサン</t>
    </rPh>
    <phoneticPr fontId="3"/>
  </si>
  <si>
    <r>
      <t>計算できるのは国保被保険者が</t>
    </r>
    <r>
      <rPr>
        <b/>
        <sz val="11"/>
        <rFont val="ＭＳ Ｐゴシック"/>
        <family val="3"/>
        <charset val="128"/>
      </rPr>
      <t>７人</t>
    </r>
    <r>
      <rPr>
        <sz val="11"/>
        <color theme="1"/>
        <rFont val="游ゴシック"/>
        <family val="2"/>
        <charset val="128"/>
        <scheme val="minor"/>
      </rPr>
      <t>までの場合です。</t>
    </r>
    <rPh sb="0" eb="2">
      <t>ケイサン</t>
    </rPh>
    <rPh sb="7" eb="8">
      <t>コク</t>
    </rPh>
    <rPh sb="8" eb="9">
      <t>ホ</t>
    </rPh>
    <rPh sb="9" eb="13">
      <t>ヒホケンシャ</t>
    </rPh>
    <rPh sb="15" eb="16">
      <t>ニン</t>
    </rPh>
    <rPh sb="19" eb="21">
      <t>バアイ</t>
    </rPh>
    <phoneticPr fontId="3"/>
  </si>
  <si>
    <t>①</t>
    <phoneticPr fontId="3"/>
  </si>
  <si>
    <t>加入者の年齢・所得状況などを入力してください。</t>
    <rPh sb="0" eb="3">
      <t>カニュウシャ</t>
    </rPh>
    <rPh sb="4" eb="6">
      <t>ネンレイ</t>
    </rPh>
    <rPh sb="7" eb="9">
      <t>ショトク</t>
    </rPh>
    <rPh sb="9" eb="11">
      <t>ジョウキョウ</t>
    </rPh>
    <rPh sb="14" eb="16">
      <t>ニュウリョク</t>
    </rPh>
    <phoneticPr fontId="3"/>
  </si>
  <si>
    <t>(収入などがなくても年齢は必ず入力してください。）</t>
    <rPh sb="1" eb="3">
      <t>シュウニュウ</t>
    </rPh>
    <rPh sb="10" eb="12">
      <t>ネンレイ</t>
    </rPh>
    <rPh sb="13" eb="14">
      <t>カナラ</t>
    </rPh>
    <rPh sb="15" eb="17">
      <t>ニュウリョク</t>
    </rPh>
    <phoneticPr fontId="3"/>
  </si>
  <si>
    <t>国民健康保険　加入者</t>
    <rPh sb="0" eb="2">
      <t>コクミン</t>
    </rPh>
    <rPh sb="2" eb="4">
      <t>ケンコウ</t>
    </rPh>
    <rPh sb="4" eb="6">
      <t>ホケン</t>
    </rPh>
    <rPh sb="7" eb="10">
      <t>カニュウシャ</t>
    </rPh>
    <phoneticPr fontId="3"/>
  </si>
  <si>
    <t>現在の年齢</t>
    <rPh sb="0" eb="2">
      <t>ゲンザイ</t>
    </rPh>
    <rPh sb="3" eb="5">
      <t>ネンレイ</t>
    </rPh>
    <phoneticPr fontId="3"/>
  </si>
  <si>
    <t>給与収入</t>
    <rPh sb="0" eb="2">
      <t>キュウヨ</t>
    </rPh>
    <rPh sb="2" eb="4">
      <t>シュウニュウ</t>
    </rPh>
    <phoneticPr fontId="3"/>
  </si>
  <si>
    <t>年金収入</t>
    <rPh sb="0" eb="2">
      <t>ネンキン</t>
    </rPh>
    <rPh sb="2" eb="4">
      <t>シュウニュウ</t>
    </rPh>
    <phoneticPr fontId="3"/>
  </si>
  <si>
    <t>営業その他の所得</t>
    <rPh sb="0" eb="2">
      <t>エイギョウ</t>
    </rPh>
    <rPh sb="4" eb="5">
      <t>タ</t>
    </rPh>
    <rPh sb="6" eb="8">
      <t>ショトク</t>
    </rPh>
    <phoneticPr fontId="3"/>
  </si>
  <si>
    <t>失業軽減</t>
    <rPh sb="0" eb="2">
      <t>シツギョウ</t>
    </rPh>
    <rPh sb="2" eb="4">
      <t>ケイゲン</t>
    </rPh>
    <phoneticPr fontId="3"/>
  </si>
  <si>
    <t>※前年の収入から諸経費を控除した後の金額です。</t>
    <rPh sb="1" eb="2">
      <t>マエ</t>
    </rPh>
    <rPh sb="2" eb="3">
      <t>ネン</t>
    </rPh>
    <rPh sb="4" eb="6">
      <t>シュウニュウ</t>
    </rPh>
    <rPh sb="8" eb="9">
      <t>ショ</t>
    </rPh>
    <rPh sb="9" eb="11">
      <t>ケイヒ</t>
    </rPh>
    <rPh sb="12" eb="14">
      <t>コウジョ</t>
    </rPh>
    <rPh sb="16" eb="17">
      <t>ノチ</t>
    </rPh>
    <rPh sb="18" eb="20">
      <t>キンガク</t>
    </rPh>
    <phoneticPr fontId="3"/>
  </si>
  <si>
    <t>※非自発的失業軽減特例の適用を受けている方は”○”を入力してください。</t>
    <rPh sb="1" eb="2">
      <t>ヒ</t>
    </rPh>
    <rPh sb="2" eb="5">
      <t>ジハツテキ</t>
    </rPh>
    <rPh sb="5" eb="7">
      <t>シツギョウ</t>
    </rPh>
    <rPh sb="7" eb="9">
      <t>ケイゲン</t>
    </rPh>
    <rPh sb="9" eb="11">
      <t>トクレイ</t>
    </rPh>
    <rPh sb="12" eb="14">
      <t>テキヨウ</t>
    </rPh>
    <rPh sb="15" eb="16">
      <t>ウ</t>
    </rPh>
    <rPh sb="20" eb="21">
      <t>カタ</t>
    </rPh>
    <rPh sb="26" eb="28">
      <t>ニュウリョク</t>
    </rPh>
    <phoneticPr fontId="3"/>
  </si>
  <si>
    <t>給与所得</t>
    <rPh sb="0" eb="2">
      <t>キュウヨ</t>
    </rPh>
    <rPh sb="2" eb="4">
      <t>ショトク</t>
    </rPh>
    <phoneticPr fontId="3"/>
  </si>
  <si>
    <t>年金所得</t>
    <rPh sb="0" eb="2">
      <t>ネンキン</t>
    </rPh>
    <rPh sb="2" eb="4">
      <t>ショトク</t>
    </rPh>
    <phoneticPr fontId="3"/>
  </si>
  <si>
    <t>総所得</t>
    <rPh sb="0" eb="3">
      <t>ソウショトク</t>
    </rPh>
    <phoneticPr fontId="3"/>
  </si>
  <si>
    <t>年金所得（軽減判定）</t>
    <rPh sb="0" eb="2">
      <t>ネンキン</t>
    </rPh>
    <rPh sb="2" eb="4">
      <t>ショトク</t>
    </rPh>
    <rPh sb="5" eb="6">
      <t>ケイ</t>
    </rPh>
    <rPh sb="6" eb="7">
      <t>ゲン</t>
    </rPh>
    <rPh sb="7" eb="9">
      <t>ハンテイ</t>
    </rPh>
    <phoneticPr fontId="3"/>
  </si>
  <si>
    <t>軽減判定所得</t>
    <rPh sb="0" eb="2">
      <t>ケイゲン</t>
    </rPh>
    <rPh sb="2" eb="4">
      <t>ハンテイ</t>
    </rPh>
    <rPh sb="4" eb="6">
      <t>ショトク</t>
    </rPh>
    <phoneticPr fontId="3"/>
  </si>
  <si>
    <t>世帯員１</t>
    <rPh sb="0" eb="3">
      <t>セタイイン</t>
    </rPh>
    <phoneticPr fontId="3"/>
  </si>
  <si>
    <t>歳</t>
    <rPh sb="0" eb="1">
      <t>サイ</t>
    </rPh>
    <phoneticPr fontId="3"/>
  </si>
  <si>
    <t>円</t>
    <rPh sb="0" eb="1">
      <t>エン</t>
    </rPh>
    <phoneticPr fontId="3"/>
  </si>
  <si>
    <t>以前</t>
  </si>
  <si>
    <t>世帯員２</t>
    <rPh sb="0" eb="3">
      <t>セタイイン</t>
    </rPh>
    <phoneticPr fontId="3"/>
  </si>
  <si>
    <t>　</t>
    <phoneticPr fontId="3"/>
  </si>
  <si>
    <t>世帯員３</t>
    <rPh sb="0" eb="3">
      <t>セタイイン</t>
    </rPh>
    <phoneticPr fontId="3"/>
  </si>
  <si>
    <t>世帯員４</t>
    <rPh sb="0" eb="3">
      <t>セタイイン</t>
    </rPh>
    <phoneticPr fontId="3"/>
  </si>
  <si>
    <t>世帯員５</t>
    <rPh sb="0" eb="3">
      <t>セタイイン</t>
    </rPh>
    <phoneticPr fontId="3"/>
  </si>
  <si>
    <t>世帯員６</t>
    <rPh sb="0" eb="3">
      <t>セタイイン</t>
    </rPh>
    <phoneticPr fontId="3"/>
  </si>
  <si>
    <t>世帯員７</t>
    <rPh sb="0" eb="3">
      <t>セタイイン</t>
    </rPh>
    <phoneticPr fontId="3"/>
  </si>
  <si>
    <t/>
  </si>
  <si>
    <r>
      <t>②世帯主が</t>
    </r>
    <r>
      <rPr>
        <sz val="11"/>
        <color indexed="10"/>
        <rFont val="ＭＳ Ｐゴシック"/>
        <family val="3"/>
        <charset val="128"/>
      </rPr>
      <t>国保被保険者で無い</t>
    </r>
    <r>
      <rPr>
        <sz val="11"/>
        <color theme="1"/>
        <rFont val="游ゴシック"/>
        <family val="2"/>
        <charset val="128"/>
        <scheme val="minor"/>
      </rPr>
      <t>場合は、下の欄に年齢と収入・所得情報等を入力してください。</t>
    </r>
    <rPh sb="1" eb="4">
      <t>セタイヌシ</t>
    </rPh>
    <rPh sb="5" eb="6">
      <t>コク</t>
    </rPh>
    <rPh sb="6" eb="7">
      <t>ホ</t>
    </rPh>
    <rPh sb="7" eb="11">
      <t>ヒホケンシャ</t>
    </rPh>
    <rPh sb="12" eb="13">
      <t>ナ</t>
    </rPh>
    <rPh sb="14" eb="16">
      <t>バアイ</t>
    </rPh>
    <rPh sb="18" eb="19">
      <t>シタ</t>
    </rPh>
    <rPh sb="20" eb="21">
      <t>ラン</t>
    </rPh>
    <rPh sb="22" eb="24">
      <t>ネンレイ</t>
    </rPh>
    <rPh sb="25" eb="27">
      <t>シュウニュウ</t>
    </rPh>
    <rPh sb="28" eb="30">
      <t>ショトク</t>
    </rPh>
    <rPh sb="30" eb="32">
      <t>ジョウホウ</t>
    </rPh>
    <rPh sb="32" eb="33">
      <t>トウ</t>
    </rPh>
    <rPh sb="34" eb="36">
      <t>ニュウリョク</t>
    </rPh>
    <phoneticPr fontId="3"/>
  </si>
  <si>
    <t>　 後期該当欄は、国保から後期へ移った方は「旧国保」、それ以外の方は「擬制世帯主」を選択してください。</t>
    <rPh sb="2" eb="4">
      <t>コウキ</t>
    </rPh>
    <rPh sb="4" eb="6">
      <t>ガイトウ</t>
    </rPh>
    <rPh sb="6" eb="7">
      <t>ラン</t>
    </rPh>
    <rPh sb="22" eb="23">
      <t>キュウ</t>
    </rPh>
    <rPh sb="23" eb="25">
      <t>コクホ</t>
    </rPh>
    <rPh sb="29" eb="31">
      <t>イガイ</t>
    </rPh>
    <rPh sb="32" eb="33">
      <t>カタ</t>
    </rPh>
    <rPh sb="35" eb="37">
      <t>ギセイ</t>
    </rPh>
    <rPh sb="37" eb="40">
      <t>セタイヌシ</t>
    </rPh>
    <rPh sb="42" eb="44">
      <t>センタク</t>
    </rPh>
    <phoneticPr fontId="3"/>
  </si>
  <si>
    <t>後期該当</t>
    <rPh sb="0" eb="2">
      <t>コウキ</t>
    </rPh>
    <rPh sb="2" eb="4">
      <t>ガイトウ</t>
    </rPh>
    <phoneticPr fontId="3"/>
  </si>
  <si>
    <t>失業軽減</t>
    <rPh sb="0" eb="4">
      <t>シツギョウケイゲン</t>
    </rPh>
    <phoneticPr fontId="3"/>
  </si>
  <si>
    <t>世帯主</t>
    <rPh sb="0" eb="3">
      <t>セタイヌシ</t>
    </rPh>
    <phoneticPr fontId="3"/>
  </si>
  <si>
    <t>擬制世帯主</t>
    <phoneticPr fontId="3"/>
  </si>
  <si>
    <t>③世帯の中に、国保から後期へ移った方がいる場合は、下の欄に年齢と収入・所得情報を入力してください。</t>
    <rPh sb="1" eb="3">
      <t>セタイ</t>
    </rPh>
    <rPh sb="4" eb="5">
      <t>ナカ</t>
    </rPh>
    <rPh sb="7" eb="9">
      <t>コクホ</t>
    </rPh>
    <rPh sb="11" eb="13">
      <t>コウキ</t>
    </rPh>
    <rPh sb="14" eb="15">
      <t>ウツ</t>
    </rPh>
    <rPh sb="17" eb="18">
      <t>カタ</t>
    </rPh>
    <rPh sb="21" eb="23">
      <t>バアイ</t>
    </rPh>
    <phoneticPr fontId="3"/>
  </si>
  <si>
    <t>世帯主の方は②で入力しているので、こちらには入力しないでください。</t>
    <rPh sb="0" eb="3">
      <t>セタイヌシ</t>
    </rPh>
    <rPh sb="4" eb="5">
      <t>カタ</t>
    </rPh>
    <rPh sb="8" eb="10">
      <t>ニュウリョク</t>
    </rPh>
    <rPh sb="22" eb="24">
      <t>ニュウリョク</t>
    </rPh>
    <phoneticPr fontId="3"/>
  </si>
  <si>
    <t>旧国保１</t>
    <rPh sb="0" eb="1">
      <t>キュウ</t>
    </rPh>
    <rPh sb="1" eb="3">
      <t>コクホ</t>
    </rPh>
    <phoneticPr fontId="3"/>
  </si>
  <si>
    <t>　</t>
    <phoneticPr fontId="3"/>
  </si>
  <si>
    <t>旧国保２</t>
    <rPh sb="0" eb="1">
      <t>キュウ</t>
    </rPh>
    <rPh sb="1" eb="3">
      <t>コクホ</t>
    </rPh>
    <phoneticPr fontId="3"/>
  </si>
  <si>
    <t>旧国保３</t>
    <rPh sb="0" eb="1">
      <t>キュウ</t>
    </rPh>
    <rPh sb="1" eb="3">
      <t>コクホ</t>
    </rPh>
    <phoneticPr fontId="3"/>
  </si>
  <si>
    <t>※②に「旧国保」の方、③に該当者がいる場合にA～Cのいずれかを選択してください。</t>
    <rPh sb="4" eb="5">
      <t>キュウ</t>
    </rPh>
    <rPh sb="5" eb="7">
      <t>コクホ</t>
    </rPh>
    <rPh sb="9" eb="10">
      <t>カタ</t>
    </rPh>
    <rPh sb="13" eb="16">
      <t>ガイトウシャ</t>
    </rPh>
    <rPh sb="19" eb="21">
      <t>バアイ</t>
    </rPh>
    <rPh sb="31" eb="33">
      <t>センタク</t>
    </rPh>
    <phoneticPr fontId="3"/>
  </si>
  <si>
    <t>該当者</t>
    <rPh sb="0" eb="3">
      <t>ガイトウシャ</t>
    </rPh>
    <phoneticPr fontId="3"/>
  </si>
  <si>
    <t>軽減判定所得合計</t>
    <rPh sb="0" eb="1">
      <t>ケイ</t>
    </rPh>
    <rPh sb="1" eb="2">
      <t>ゲン</t>
    </rPh>
    <rPh sb="2" eb="4">
      <t>ハンテイ</t>
    </rPh>
    <rPh sb="4" eb="6">
      <t>ショトク</t>
    </rPh>
    <rPh sb="6" eb="8">
      <t>ゴウケイ</t>
    </rPh>
    <phoneticPr fontId="3"/>
  </si>
  <si>
    <t>　</t>
  </si>
  <si>
    <r>
      <t>　　B.該当の方</t>
    </r>
    <r>
      <rPr>
        <u/>
        <sz val="11"/>
        <color indexed="10"/>
        <rFont val="ＭＳ Ｐゴシック"/>
        <family val="3"/>
        <charset val="128"/>
      </rPr>
      <t>全員</t>
    </r>
    <r>
      <rPr>
        <sz val="11"/>
        <color theme="1"/>
        <rFont val="游ゴシック"/>
        <family val="2"/>
        <charset val="128"/>
        <scheme val="minor"/>
      </rPr>
      <t>が平成２０年４月以前に後期高齢者医療保険に移行している。</t>
    </r>
    <rPh sb="4" eb="6">
      <t>ガイトウ</t>
    </rPh>
    <rPh sb="7" eb="8">
      <t>カタ</t>
    </rPh>
    <rPh sb="8" eb="10">
      <t>ゼンイン</t>
    </rPh>
    <rPh sb="11" eb="13">
      <t>ヘイセイ</t>
    </rPh>
    <rPh sb="15" eb="16">
      <t>ネン</t>
    </rPh>
    <rPh sb="17" eb="18">
      <t>ガツ</t>
    </rPh>
    <rPh sb="18" eb="20">
      <t>イゼン</t>
    </rPh>
    <rPh sb="21" eb="23">
      <t>コウキ</t>
    </rPh>
    <rPh sb="23" eb="26">
      <t>コウレイシャ</t>
    </rPh>
    <rPh sb="26" eb="28">
      <t>イリョウ</t>
    </rPh>
    <rPh sb="28" eb="30">
      <t>ホケン</t>
    </rPh>
    <rPh sb="31" eb="33">
      <t>イコウ</t>
    </rPh>
    <phoneticPr fontId="3"/>
  </si>
  <si>
    <t>　　C.AまたはBにも該当しない。</t>
    <rPh sb="11" eb="13">
      <t>ガイトウ</t>
    </rPh>
    <phoneticPr fontId="3"/>
  </si>
  <si>
    <t>軽減判定人数</t>
    <rPh sb="0" eb="1">
      <t>ケイ</t>
    </rPh>
    <rPh sb="1" eb="2">
      <t>ゲン</t>
    </rPh>
    <rPh sb="2" eb="4">
      <t>ハンテイ</t>
    </rPh>
    <rPh sb="4" eb="6">
      <t>ニンズ</t>
    </rPh>
    <phoneticPr fontId="3"/>
  </si>
  <si>
    <t>割軽減</t>
    <rPh sb="0" eb="1">
      <t>ワ</t>
    </rPh>
    <rPh sb="1" eb="2">
      <t>ケイ</t>
    </rPh>
    <rPh sb="2" eb="3">
      <t>ゲン</t>
    </rPh>
    <phoneticPr fontId="3"/>
  </si>
  <si>
    <t>特定世帯該当フラグ</t>
    <rPh sb="0" eb="2">
      <t>トクテイ</t>
    </rPh>
    <rPh sb="2" eb="4">
      <t>セタイ</t>
    </rPh>
    <rPh sb="4" eb="6">
      <t>ガイトウ</t>
    </rPh>
    <phoneticPr fontId="3"/>
  </si>
  <si>
    <t>　　となる見込です。</t>
    <rPh sb="5" eb="7">
      <t>ミコミ</t>
    </rPh>
    <phoneticPr fontId="3"/>
  </si>
  <si>
    <t>医療保険分</t>
    <rPh sb="0" eb="2">
      <t>イリョウ</t>
    </rPh>
    <rPh sb="2" eb="4">
      <t>ホケン</t>
    </rPh>
    <rPh sb="4" eb="5">
      <t>ブン</t>
    </rPh>
    <phoneticPr fontId="3"/>
  </si>
  <si>
    <t>所得割</t>
    <rPh sb="0" eb="1">
      <t>ショ</t>
    </rPh>
    <rPh sb="1" eb="2">
      <t>トク</t>
    </rPh>
    <rPh sb="2" eb="3">
      <t>ワリ</t>
    </rPh>
    <phoneticPr fontId="3"/>
  </si>
  <si>
    <t>《軽減の有無》</t>
    <rPh sb="1" eb="3">
      <t>ケイゲン</t>
    </rPh>
    <rPh sb="4" eb="6">
      <t>ウム</t>
    </rPh>
    <phoneticPr fontId="3"/>
  </si>
  <si>
    <t>《特定世帯》</t>
    <rPh sb="1" eb="3">
      <t>トクテイ</t>
    </rPh>
    <rPh sb="3" eb="5">
      <t>セタイ</t>
    </rPh>
    <phoneticPr fontId="3"/>
  </si>
  <si>
    <t>軽減無し</t>
    <rPh sb="0" eb="2">
      <t>ケイゲン</t>
    </rPh>
    <rPh sb="2" eb="3">
      <t>ナ</t>
    </rPh>
    <phoneticPr fontId="3"/>
  </si>
  <si>
    <r>
      <t>該当(</t>
    </r>
    <r>
      <rPr>
        <sz val="11"/>
        <color theme="1"/>
        <rFont val="游ゴシック"/>
        <family val="2"/>
        <charset val="128"/>
        <scheme val="minor"/>
      </rPr>
      <t>1/2軽減）</t>
    </r>
    <rPh sb="0" eb="2">
      <t>ガイトウ</t>
    </rPh>
    <rPh sb="6" eb="8">
      <t>ケイゲン</t>
    </rPh>
    <phoneticPr fontId="3"/>
  </si>
  <si>
    <t>←軽減区分</t>
    <rPh sb="1" eb="2">
      <t>ケイ</t>
    </rPh>
    <rPh sb="2" eb="3">
      <t>ゲン</t>
    </rPh>
    <rPh sb="3" eb="5">
      <t>クブン</t>
    </rPh>
    <phoneticPr fontId="3"/>
  </si>
  <si>
    <t>均等割</t>
    <rPh sb="0" eb="3">
      <t>キントウワ</t>
    </rPh>
    <phoneticPr fontId="3"/>
  </si>
  <si>
    <t>７割軽減</t>
    <rPh sb="1" eb="2">
      <t>ワリ</t>
    </rPh>
    <rPh sb="2" eb="4">
      <t>ケイゲン</t>
    </rPh>
    <phoneticPr fontId="3"/>
  </si>
  <si>
    <r>
      <t>該当(1/4軽減）</t>
    </r>
    <r>
      <rPr>
        <sz val="11"/>
        <color theme="1"/>
        <rFont val="游ゴシック"/>
        <family val="2"/>
        <charset val="128"/>
        <scheme val="minor"/>
      </rPr>
      <t/>
    </r>
    <rPh sb="0" eb="2">
      <t>ガイトウ</t>
    </rPh>
    <rPh sb="6" eb="8">
      <t>ケイゲン</t>
    </rPh>
    <phoneticPr fontId="3"/>
  </si>
  <si>
    <t>平等割</t>
    <rPh sb="0" eb="2">
      <t>ビョウドウ</t>
    </rPh>
    <rPh sb="2" eb="3">
      <t>ワリ</t>
    </rPh>
    <phoneticPr fontId="3"/>
  </si>
  <si>
    <t>５割軽減</t>
    <rPh sb="1" eb="2">
      <t>ワリ</t>
    </rPh>
    <rPh sb="2" eb="4">
      <t>ケイゲン</t>
    </rPh>
    <phoneticPr fontId="3"/>
  </si>
  <si>
    <t>非該当</t>
    <rPh sb="0" eb="1">
      <t>ヒ</t>
    </rPh>
    <rPh sb="1" eb="3">
      <t>ガイトウ</t>
    </rPh>
    <phoneticPr fontId="3"/>
  </si>
  <si>
    <t>←特定世帯該当</t>
    <rPh sb="1" eb="3">
      <t>トクテイ</t>
    </rPh>
    <rPh sb="3" eb="5">
      <t>セタイ</t>
    </rPh>
    <rPh sb="5" eb="7">
      <t>ガイトウ</t>
    </rPh>
    <phoneticPr fontId="3"/>
  </si>
  <si>
    <t>最高限度額</t>
    <rPh sb="0" eb="2">
      <t>サイコウ</t>
    </rPh>
    <rPh sb="2" eb="4">
      <t>ゲンド</t>
    </rPh>
    <rPh sb="4" eb="5">
      <t>ガク</t>
    </rPh>
    <phoneticPr fontId="3"/>
  </si>
  <si>
    <t>２割軽減</t>
    <rPh sb="1" eb="2">
      <t>ワリ</t>
    </rPh>
    <rPh sb="2" eb="4">
      <t>ケイゲン</t>
    </rPh>
    <phoneticPr fontId="3"/>
  </si>
  <si>
    <t>氏　名</t>
    <rPh sb="0" eb="1">
      <t>シ</t>
    </rPh>
    <rPh sb="2" eb="3">
      <t>メイ</t>
    </rPh>
    <phoneticPr fontId="3"/>
  </si>
  <si>
    <t>①</t>
    <phoneticPr fontId="3"/>
  </si>
  <si>
    <t>②</t>
    <phoneticPr fontId="3"/>
  </si>
  <si>
    <t>③（①－②）</t>
    <phoneticPr fontId="3"/>
  </si>
  <si>
    <t>⑤</t>
    <phoneticPr fontId="3"/>
  </si>
  <si>
    <t>⑥</t>
    <phoneticPr fontId="3"/>
  </si>
  <si>
    <t>④＋⑤＋⑥</t>
    <phoneticPr fontId="3"/>
  </si>
  <si>
    <t>課税総所得金額</t>
    <rPh sb="0" eb="2">
      <t>カゼイ</t>
    </rPh>
    <rPh sb="2" eb="3">
      <t>ソウ</t>
    </rPh>
    <rPh sb="3" eb="4">
      <t>ショ</t>
    </rPh>
    <rPh sb="4" eb="5">
      <t>トク</t>
    </rPh>
    <rPh sb="5" eb="7">
      <t>キンガク</t>
    </rPh>
    <phoneticPr fontId="3"/>
  </si>
  <si>
    <t>控除額</t>
    <rPh sb="0" eb="2">
      <t>コウジョ</t>
    </rPh>
    <rPh sb="2" eb="3">
      <t>ガク</t>
    </rPh>
    <phoneticPr fontId="3"/>
  </si>
  <si>
    <t>課税所得</t>
    <rPh sb="0" eb="2">
      <t>カゼイ</t>
    </rPh>
    <rPh sb="2" eb="3">
      <t>ショ</t>
    </rPh>
    <rPh sb="3" eb="4">
      <t>トク</t>
    </rPh>
    <phoneticPr fontId="3"/>
  </si>
  <si>
    <t>均等割</t>
    <rPh sb="0" eb="2">
      <t>キントウ</t>
    </rPh>
    <rPh sb="2" eb="3">
      <t>ワリ</t>
    </rPh>
    <phoneticPr fontId="3"/>
  </si>
  <si>
    <t>合　計</t>
    <rPh sb="0" eb="1">
      <t>ゴウ</t>
    </rPh>
    <rPh sb="2" eb="3">
      <t>ケイ</t>
    </rPh>
    <phoneticPr fontId="3"/>
  </si>
  <si>
    <t>合　　計</t>
    <rPh sb="0" eb="1">
      <t>ゴウ</t>
    </rPh>
    <rPh sb="3" eb="4">
      <t>ケイ</t>
    </rPh>
    <phoneticPr fontId="3"/>
  </si>
  <si>
    <t xml:space="preserve"> </t>
    <phoneticPr fontId="3"/>
  </si>
  <si>
    <t>　</t>
    <phoneticPr fontId="3"/>
  </si>
  <si>
    <t>※百円未満切捨て</t>
    <rPh sb="1" eb="3">
      <t>ヒャクエン</t>
    </rPh>
    <rPh sb="3" eb="5">
      <t>ミマン</t>
    </rPh>
    <rPh sb="5" eb="7">
      <t>キリス</t>
    </rPh>
    <phoneticPr fontId="3"/>
  </si>
  <si>
    <t>後期高齢者支援金分</t>
    <rPh sb="0" eb="2">
      <t>コウキ</t>
    </rPh>
    <rPh sb="2" eb="5">
      <t>コウレイシャ</t>
    </rPh>
    <rPh sb="5" eb="7">
      <t>シエン</t>
    </rPh>
    <rPh sb="7" eb="9">
      <t>キンブン</t>
    </rPh>
    <phoneticPr fontId="3"/>
  </si>
  <si>
    <t>①</t>
    <phoneticPr fontId="3"/>
  </si>
  <si>
    <t>②</t>
    <phoneticPr fontId="3"/>
  </si>
  <si>
    <t>⑤</t>
    <phoneticPr fontId="3"/>
  </si>
  <si>
    <t>⑥</t>
    <phoneticPr fontId="3"/>
  </si>
  <si>
    <t xml:space="preserve"> </t>
    <phoneticPr fontId="3"/>
  </si>
  <si>
    <t>　</t>
    <phoneticPr fontId="3"/>
  </si>
  <si>
    <t>介護保険分</t>
    <rPh sb="0" eb="2">
      <t>カイゴ</t>
    </rPh>
    <rPh sb="2" eb="4">
      <t>ホケン</t>
    </rPh>
    <rPh sb="4" eb="5">
      <t>ブン</t>
    </rPh>
    <phoneticPr fontId="3"/>
  </si>
  <si>
    <t>４０才～６４才までの方</t>
    <rPh sb="2" eb="3">
      <t>サイ</t>
    </rPh>
    <rPh sb="6" eb="7">
      <t>サイ</t>
    </rPh>
    <rPh sb="10" eb="11">
      <t>カタ</t>
    </rPh>
    <phoneticPr fontId="3"/>
  </si>
  <si>
    <t>年齢</t>
    <rPh sb="0" eb="2">
      <t>ネンレイ</t>
    </rPh>
    <phoneticPr fontId="3"/>
  </si>
  <si>
    <t>①</t>
    <phoneticPr fontId="3"/>
  </si>
  <si>
    <t>②</t>
    <phoneticPr fontId="3"/>
  </si>
  <si>
    <t>③（①－②）</t>
    <phoneticPr fontId="3"/>
  </si>
  <si>
    <t>⑥</t>
    <phoneticPr fontId="3"/>
  </si>
  <si>
    <t>④＋⑤＋⑥</t>
    <phoneticPr fontId="3"/>
  </si>
  <si>
    <t xml:space="preserve"> </t>
    <phoneticPr fontId="3"/>
  </si>
  <si>
    <t>　</t>
    <phoneticPr fontId="3"/>
  </si>
  <si>
    <t>総　合　計</t>
    <rPh sb="0" eb="1">
      <t>ソウ</t>
    </rPh>
    <rPh sb="2" eb="3">
      <t>ゴウ</t>
    </rPh>
    <rPh sb="4" eb="5">
      <t>ケイ</t>
    </rPh>
    <phoneticPr fontId="3"/>
  </si>
  <si>
    <t>ヶ月分</t>
    <rPh sb="1" eb="2">
      <t>ガツ</t>
    </rPh>
    <rPh sb="2" eb="3">
      <t>ブン</t>
    </rPh>
    <phoneticPr fontId="3"/>
  </si>
  <si>
    <t>医療分</t>
    <rPh sb="0" eb="2">
      <t>イリョウ</t>
    </rPh>
    <rPh sb="2" eb="3">
      <t>ブン</t>
    </rPh>
    <phoneticPr fontId="3"/>
  </si>
  <si>
    <t>支援分</t>
    <rPh sb="0" eb="2">
      <t>シエン</t>
    </rPh>
    <rPh sb="2" eb="3">
      <t>ブン</t>
    </rPh>
    <phoneticPr fontId="3"/>
  </si>
  <si>
    <t>介護分</t>
    <rPh sb="0" eb="2">
      <t>カイゴ</t>
    </rPh>
    <rPh sb="2" eb="3">
      <t>ブン</t>
    </rPh>
    <phoneticPr fontId="3"/>
  </si>
  <si>
    <t>国民健康保険料計算方法</t>
    <rPh sb="0" eb="2">
      <t>コクミン</t>
    </rPh>
    <rPh sb="2" eb="4">
      <t>ケンコウ</t>
    </rPh>
    <rPh sb="4" eb="6">
      <t>ホケン</t>
    </rPh>
    <rPh sb="6" eb="7">
      <t>リョウ</t>
    </rPh>
    <rPh sb="7" eb="9">
      <t>ケイサン</t>
    </rPh>
    <rPh sb="9" eb="11">
      <t>ホウホウ</t>
    </rPh>
    <phoneticPr fontId="3"/>
  </si>
  <si>
    <t>国民健康保険料は世帯全員の分を代表して世帯主に賦課されます。</t>
    <rPh sb="0" eb="2">
      <t>コクミン</t>
    </rPh>
    <rPh sb="2" eb="4">
      <t>ケンコウ</t>
    </rPh>
    <rPh sb="4" eb="6">
      <t>ホケン</t>
    </rPh>
    <rPh sb="6" eb="7">
      <t>リョウ</t>
    </rPh>
    <rPh sb="8" eb="10">
      <t>セタイ</t>
    </rPh>
    <rPh sb="10" eb="12">
      <t>ゼンイン</t>
    </rPh>
    <rPh sb="13" eb="14">
      <t>ブン</t>
    </rPh>
    <rPh sb="15" eb="17">
      <t>ダイヒョウ</t>
    </rPh>
    <rPh sb="19" eb="22">
      <t>セタイヌシ</t>
    </rPh>
    <rPh sb="23" eb="25">
      <t>フカ</t>
    </rPh>
    <phoneticPr fontId="3"/>
  </si>
  <si>
    <r>
      <t>の保険料を計算できます。</t>
    </r>
    <r>
      <rPr>
        <u/>
        <sz val="11"/>
        <color indexed="10"/>
        <rFont val="ＭＳ Ｐゴシック"/>
        <family val="3"/>
        <charset val="128"/>
      </rPr>
      <t>あくまでも概算ですので実際の保険料と異なる場合があります。</t>
    </r>
    <rPh sb="1" eb="3">
      <t>ホケン</t>
    </rPh>
    <rPh sb="3" eb="4">
      <t>リョウ</t>
    </rPh>
    <rPh sb="26" eb="29">
      <t>ホケンリョウ</t>
    </rPh>
    <phoneticPr fontId="3"/>
  </si>
  <si>
    <t>　　その結果、あなたの世帯の国民健康保険料の年間額は、</t>
    <rPh sb="4" eb="6">
      <t>ケッカ</t>
    </rPh>
    <rPh sb="11" eb="13">
      <t>セタイ</t>
    </rPh>
    <rPh sb="14" eb="16">
      <t>コクミン</t>
    </rPh>
    <rPh sb="16" eb="18">
      <t>ケンコウ</t>
    </rPh>
    <rPh sb="18" eb="21">
      <t>ホケンリョウ</t>
    </rPh>
    <rPh sb="22" eb="24">
      <t>ネンカン</t>
    </rPh>
    <rPh sb="24" eb="25">
      <t>ガク</t>
    </rPh>
    <phoneticPr fontId="3"/>
  </si>
  <si>
    <t>特殊な事例はこのシートでは計算できません、保険年金課までお問合わせください。</t>
    <rPh sb="13" eb="15">
      <t>ケイサン</t>
    </rPh>
    <rPh sb="21" eb="23">
      <t>ホケン</t>
    </rPh>
    <rPh sb="23" eb="25">
      <t>ネンキン</t>
    </rPh>
    <rPh sb="25" eb="26">
      <t>カ</t>
    </rPh>
    <phoneticPr fontId="3"/>
  </si>
  <si>
    <r>
      <t>　　A.該当の方のうち</t>
    </r>
    <r>
      <rPr>
        <u/>
        <sz val="11"/>
        <color indexed="10"/>
        <rFont val="ＭＳ Ｐゴシック"/>
        <family val="3"/>
        <charset val="128"/>
      </rPr>
      <t>一人でも</t>
    </r>
    <r>
      <rPr>
        <sz val="11"/>
        <color theme="1"/>
        <rFont val="游ゴシック"/>
        <family val="2"/>
        <charset val="128"/>
        <scheme val="minor"/>
      </rPr>
      <t>平成２４年５月以降に後期高齢者医療保険に移行している。</t>
    </r>
    <rPh sb="4" eb="6">
      <t>ガイトウ</t>
    </rPh>
    <rPh sb="7" eb="8">
      <t>カタ</t>
    </rPh>
    <rPh sb="11" eb="13">
      <t>ヒトリ</t>
    </rPh>
    <rPh sb="15" eb="17">
      <t>ヘイセイ</t>
    </rPh>
    <rPh sb="19" eb="20">
      <t>ネン</t>
    </rPh>
    <rPh sb="21" eb="22">
      <t>ガツ</t>
    </rPh>
    <rPh sb="22" eb="24">
      <t>イコウ</t>
    </rPh>
    <rPh sb="25" eb="27">
      <t>コウキ</t>
    </rPh>
    <rPh sb="27" eb="30">
      <t>コウレイシャ</t>
    </rPh>
    <rPh sb="30" eb="32">
      <t>イリョウ</t>
    </rPh>
    <rPh sb="32" eb="34">
      <t>ホケン</t>
    </rPh>
    <rPh sb="35" eb="37">
      <t>イコウ</t>
    </rPh>
    <phoneticPr fontId="3"/>
  </si>
  <si>
    <t>軽減についても計算されますが、専従者給与が関わる場合は実際の保険料額と異なる場合があります。</t>
    <rPh sb="0" eb="2">
      <t>ケイゲン</t>
    </rPh>
    <rPh sb="7" eb="9">
      <t>ケイサン</t>
    </rPh>
    <rPh sb="15" eb="18">
      <t>センジュウシャ</t>
    </rPh>
    <rPh sb="18" eb="20">
      <t>キュウヨ</t>
    </rPh>
    <rPh sb="21" eb="22">
      <t>カカ</t>
    </rPh>
    <rPh sb="24" eb="26">
      <t>バアイ</t>
    </rPh>
    <rPh sb="27" eb="29">
      <t>ジッサイ</t>
    </rPh>
    <rPh sb="30" eb="33">
      <t>ホケンリョウ</t>
    </rPh>
    <rPh sb="33" eb="34">
      <t>ガク</t>
    </rPh>
    <rPh sb="35" eb="36">
      <t>コト</t>
    </rPh>
    <rPh sb="38" eb="40">
      <t>バアイ</t>
    </rPh>
    <phoneticPr fontId="3"/>
  </si>
  <si>
    <t>年金所得(1000万円以下)</t>
    <rPh sb="0" eb="2">
      <t>ネンキン</t>
    </rPh>
    <rPh sb="2" eb="4">
      <t>ショトク</t>
    </rPh>
    <rPh sb="9" eb="11">
      <t>マンエン</t>
    </rPh>
    <rPh sb="11" eb="13">
      <t>イカ</t>
    </rPh>
    <phoneticPr fontId="3"/>
  </si>
  <si>
    <t>年金所得(2000万円以下)</t>
    <rPh sb="0" eb="2">
      <t>ネンキン</t>
    </rPh>
    <rPh sb="2" eb="4">
      <t>ショトク</t>
    </rPh>
    <phoneticPr fontId="3"/>
  </si>
  <si>
    <t>年金所得(2000万円超)</t>
    <rPh sb="0" eb="2">
      <t>ネンキン</t>
    </rPh>
    <rPh sb="2" eb="4">
      <t>ショトク</t>
    </rPh>
    <rPh sb="11" eb="12">
      <t>コ</t>
    </rPh>
    <phoneticPr fontId="3"/>
  </si>
  <si>
    <t>給与所得者等の数</t>
    <rPh sb="0" eb="2">
      <t>キュウヨ</t>
    </rPh>
    <rPh sb="2" eb="4">
      <t>ショトク</t>
    </rPh>
    <rPh sb="4" eb="5">
      <t>シャ</t>
    </rPh>
    <rPh sb="5" eb="6">
      <t>トウ</t>
    </rPh>
    <rPh sb="7" eb="8">
      <t>カズ</t>
    </rPh>
    <phoneticPr fontId="2"/>
  </si>
  <si>
    <t>分離課税の所得や専従者控除がある場合、加入月が異なる場合、途中で介護分が発生するなど</t>
    <rPh sb="0" eb="2">
      <t>ブンリ</t>
    </rPh>
    <rPh sb="2" eb="4">
      <t>カゼイ</t>
    </rPh>
    <rPh sb="5" eb="7">
      <t>ショトク</t>
    </rPh>
    <rPh sb="8" eb="11">
      <t>センジュウシャ</t>
    </rPh>
    <rPh sb="11" eb="13">
      <t>コウジョ</t>
    </rPh>
    <rPh sb="16" eb="18">
      <t>バアイ</t>
    </rPh>
    <rPh sb="19" eb="21">
      <t>カニュウ</t>
    </rPh>
    <rPh sb="21" eb="22">
      <t>ツキ</t>
    </rPh>
    <rPh sb="23" eb="24">
      <t>コト</t>
    </rPh>
    <rPh sb="26" eb="28">
      <t>バアイ</t>
    </rPh>
    <rPh sb="29" eb="31">
      <t>トチュウ</t>
    </rPh>
    <rPh sb="32" eb="35">
      <t>カイゴブン</t>
    </rPh>
    <rPh sb="36" eb="38">
      <t>ハッセイ</t>
    </rPh>
    <phoneticPr fontId="3"/>
  </si>
  <si>
    <t>④（③×7.9％）</t>
    <phoneticPr fontId="3"/>
  </si>
  <si>
    <t>子ども子育て支援金分</t>
    <rPh sb="0" eb="1">
      <t>コ</t>
    </rPh>
    <rPh sb="3" eb="5">
      <t>コソダ</t>
    </rPh>
    <rPh sb="6" eb="8">
      <t>シエン</t>
    </rPh>
    <rPh sb="8" eb="10">
      <t>キンブン</t>
    </rPh>
    <phoneticPr fontId="3"/>
  </si>
  <si>
    <t>←所得割％</t>
    <rPh sb="1" eb="3">
      <t>ショトク</t>
    </rPh>
    <rPh sb="3" eb="4">
      <t>ワリ</t>
    </rPh>
    <phoneticPr fontId="3"/>
  </si>
  <si>
    <t>←均等割額</t>
    <rPh sb="1" eb="4">
      <t>キントウワリ</t>
    </rPh>
    <rPh sb="4" eb="5">
      <t>ガク</t>
    </rPh>
    <phoneticPr fontId="3"/>
  </si>
  <si>
    <t>←賦課限度額</t>
    <rPh sb="1" eb="3">
      <t>フカ</t>
    </rPh>
    <rPh sb="3" eb="5">
      <t>ゲンド</t>
    </rPh>
    <rPh sb="5" eb="6">
      <t>ガク</t>
    </rPh>
    <phoneticPr fontId="3"/>
  </si>
  <si>
    <t>子育て支援分</t>
    <rPh sb="0" eb="2">
      <t>コソダ</t>
    </rPh>
    <rPh sb="3" eb="5">
      <t>シエン</t>
    </rPh>
    <rPh sb="5" eb="6">
      <t>ブン</t>
    </rPh>
    <phoneticPr fontId="3"/>
  </si>
  <si>
    <t>←平等割額</t>
    <rPh sb="1" eb="3">
      <t>ビョウドウ</t>
    </rPh>
    <rPh sb="3" eb="4">
      <t>ワリ</t>
    </rPh>
    <rPh sb="4" eb="5">
      <t>ガク</t>
    </rPh>
    <phoneticPr fontId="3"/>
  </si>
  <si>
    <t>AFからAL非表示</t>
    <rPh sb="6" eb="9">
      <t>ヒヒョウジ</t>
    </rPh>
    <phoneticPr fontId="2"/>
  </si>
  <si>
    <t>医療分</t>
    <rPh sb="0" eb="2">
      <t>イリョウ</t>
    </rPh>
    <rPh sb="2" eb="3">
      <t>ブン</t>
    </rPh>
    <phoneticPr fontId="2"/>
  </si>
  <si>
    <t>高齢者支援金分</t>
    <rPh sb="0" eb="3">
      <t>コウレイシャ</t>
    </rPh>
    <rPh sb="3" eb="6">
      <t>シエンキン</t>
    </rPh>
    <rPh sb="6" eb="7">
      <t>ブン</t>
    </rPh>
    <phoneticPr fontId="2"/>
  </si>
  <si>
    <t>子ども子育て支援金分</t>
    <rPh sb="0" eb="1">
      <t>コ</t>
    </rPh>
    <rPh sb="3" eb="5">
      <t>コソダ</t>
    </rPh>
    <rPh sb="6" eb="9">
      <t>シエンキン</t>
    </rPh>
    <rPh sb="9" eb="10">
      <t>ブン</t>
    </rPh>
    <phoneticPr fontId="2"/>
  </si>
  <si>
    <t>介護保険分</t>
    <rPh sb="0" eb="2">
      <t>カイゴ</t>
    </rPh>
    <rPh sb="2" eb="4">
      <t>ホケン</t>
    </rPh>
    <rPh sb="4" eb="5">
      <t>シブン</t>
    </rPh>
    <phoneticPr fontId="2"/>
  </si>
  <si>
    <t>鎌ケ谷市の国民健康保険に加入した場合の令和８年度（令和８年４月から令和９年３月までの加入）</t>
    <rPh sb="0" eb="3">
      <t>カマガヤ</t>
    </rPh>
    <rPh sb="3" eb="4">
      <t>シ</t>
    </rPh>
    <rPh sb="5" eb="7">
      <t>コクミン</t>
    </rPh>
    <rPh sb="7" eb="9">
      <t>ケンコウ</t>
    </rPh>
    <rPh sb="9" eb="11">
      <t>ホケン</t>
    </rPh>
    <rPh sb="12" eb="14">
      <t>カニュウ</t>
    </rPh>
    <rPh sb="16" eb="18">
      <t>バアイ</t>
    </rPh>
    <rPh sb="19" eb="21">
      <t>レイワ</t>
    </rPh>
    <rPh sb="22" eb="24">
      <t>ネンド</t>
    </rPh>
    <rPh sb="25" eb="27">
      <t>レイワ</t>
    </rPh>
    <rPh sb="30" eb="31">
      <t>ガツ</t>
    </rPh>
    <rPh sb="33" eb="35">
      <t>レイワ</t>
    </rPh>
    <rPh sb="36" eb="37">
      <t>ネン</t>
    </rPh>
    <rPh sb="38" eb="39">
      <t>ガツ</t>
    </rPh>
    <rPh sb="42" eb="44">
      <t>カニュウ</t>
    </rPh>
    <phoneticPr fontId="3"/>
  </si>
  <si>
    <t>給与所得控除額</t>
    <rPh sb="0" eb="2">
      <t>キュウヨ</t>
    </rPh>
    <rPh sb="2" eb="4">
      <t>ショトク</t>
    </rPh>
    <rPh sb="4" eb="6">
      <t>コウジョ</t>
    </rPh>
    <rPh sb="6" eb="7">
      <t>ガク</t>
    </rPh>
    <phoneticPr fontId="2"/>
  </si>
  <si>
    <t>※令和７年中の総支給額です。
※２ヶ所以上の事業所から給与を受けている場合は合計額を入力してください。</t>
    <rPh sb="1" eb="3">
      <t>レイワ</t>
    </rPh>
    <rPh sb="5" eb="6">
      <t>チュウ</t>
    </rPh>
    <rPh sb="7" eb="8">
      <t>ソウ</t>
    </rPh>
    <rPh sb="8" eb="10">
      <t>シキュウ</t>
    </rPh>
    <rPh sb="10" eb="11">
      <t>ガク</t>
    </rPh>
    <rPh sb="18" eb="21">
      <t>ショイジョウ</t>
    </rPh>
    <rPh sb="22" eb="25">
      <t>ジギョウショ</t>
    </rPh>
    <rPh sb="27" eb="29">
      <t>キュウヨ</t>
    </rPh>
    <rPh sb="30" eb="31">
      <t>ウ</t>
    </rPh>
    <rPh sb="35" eb="37">
      <t>バアイ</t>
    </rPh>
    <rPh sb="38" eb="40">
      <t>ゴウケイ</t>
    </rPh>
    <rPh sb="40" eb="41">
      <t>ガク</t>
    </rPh>
    <rPh sb="42" eb="44">
      <t>ニュウリョク</t>
    </rPh>
    <phoneticPr fontId="3"/>
  </si>
  <si>
    <r>
      <t>国保料の賦課限度額は、１１３</t>
    </r>
    <r>
      <rPr>
        <b/>
        <sz val="11"/>
        <rFont val="ＭＳ Ｐゴシック"/>
        <family val="3"/>
        <charset val="128"/>
      </rPr>
      <t>万円</t>
    </r>
    <r>
      <rPr>
        <sz val="11"/>
        <rFont val="ＭＳ Ｐゴシック"/>
        <family val="3"/>
        <charset val="128"/>
      </rPr>
      <t>です。</t>
    </r>
    <rPh sb="0" eb="2">
      <t>コクホ</t>
    </rPh>
    <rPh sb="2" eb="3">
      <t>リョウ</t>
    </rPh>
    <rPh sb="4" eb="6">
      <t>フカ</t>
    </rPh>
    <rPh sb="6" eb="8">
      <t>ゲンド</t>
    </rPh>
    <rPh sb="8" eb="9">
      <t>ガク</t>
    </rPh>
    <rPh sb="14" eb="16">
      <t>マンエン</t>
    </rPh>
    <phoneticPr fontId="3"/>
  </si>
  <si>
    <t>内訳：医療分：６７万円＋支援分：２６万円＋子ども子育て支援３万円＋介護分：１７万円</t>
    <rPh sb="0" eb="2">
      <t>ウチワケ</t>
    </rPh>
    <phoneticPr fontId="2"/>
  </si>
  <si>
    <t>所得金額
調整控除</t>
    <rPh sb="0" eb="2">
      <t>ショトク</t>
    </rPh>
    <rPh sb="2" eb="4">
      <t>キンガク</t>
    </rPh>
    <rPh sb="5" eb="9">
      <t>チョウセイコウジョ</t>
    </rPh>
    <phoneticPr fontId="2"/>
  </si>
  <si>
    <t xml:space="preserve">失業軽減処理後
</t>
    <rPh sb="0" eb="2">
      <t>シツギョウ</t>
    </rPh>
    <rPh sb="2" eb="4">
      <t>ケイゲン</t>
    </rPh>
    <rPh sb="4" eb="6">
      <t>ショリ</t>
    </rPh>
    <rPh sb="6" eb="7">
      <t>ゴ</t>
    </rPh>
    <phoneticPr fontId="3"/>
  </si>
  <si>
    <t>所得金額調整控除後</t>
    <phoneticPr fontId="2"/>
  </si>
  <si>
    <t>給与所得者及び公的年金所得者</t>
    <rPh sb="0" eb="4">
      <t>キュウヨショトク</t>
    </rPh>
    <rPh sb="4" eb="5">
      <t>シャ</t>
    </rPh>
    <rPh sb="5" eb="6">
      <t>オヨ</t>
    </rPh>
    <rPh sb="7" eb="9">
      <t>コウテキ</t>
    </rPh>
    <rPh sb="9" eb="11">
      <t>ネンキン</t>
    </rPh>
    <rPh sb="11" eb="14">
      <t>ショトクシャ</t>
    </rPh>
    <phoneticPr fontId="2"/>
  </si>
  <si>
    <t>④（③×1.97％）</t>
    <phoneticPr fontId="3"/>
  </si>
  <si>
    <t>※１歳未満の子供は0歳で入力してください。
※令和８年度中に19歳になる世帯員がいる場合は、１９歳で入力してください。</t>
    <rPh sb="23" eb="25">
      <t>レイワ</t>
    </rPh>
    <rPh sb="26" eb="29">
      <t>ネンドチュウ</t>
    </rPh>
    <rPh sb="32" eb="33">
      <t>サイ</t>
    </rPh>
    <rPh sb="36" eb="38">
      <t>セタイ</t>
    </rPh>
    <rPh sb="38" eb="39">
      <t>イン</t>
    </rPh>
    <rPh sb="42" eb="44">
      <t>バアイ</t>
    </rPh>
    <rPh sb="48" eb="49">
      <t>サイ</t>
    </rPh>
    <rPh sb="50" eb="52">
      <t>ニュウリョク</t>
    </rPh>
    <phoneticPr fontId="3"/>
  </si>
  <si>
    <r>
      <t>※令和７年中の総支給額です。
※２種類以上の年金を受給している場合は合計額を入力してください。
※収入額の右の欄は、</t>
    </r>
    <r>
      <rPr>
        <b/>
        <sz val="8"/>
        <rFont val="ＭＳ Ｐゴシック"/>
        <family val="3"/>
        <charset val="128"/>
      </rPr>
      <t>昭和３６年１月２日以降</t>
    </r>
    <r>
      <rPr>
        <sz val="8"/>
        <rFont val="ＭＳ Ｐゴシック"/>
        <family val="3"/>
        <charset val="128"/>
      </rPr>
      <t>生まれの人は</t>
    </r>
    <r>
      <rPr>
        <b/>
        <sz val="8"/>
        <rFont val="ＭＳ Ｐゴシック"/>
        <family val="3"/>
        <charset val="128"/>
      </rPr>
      <t>「以降」</t>
    </r>
    <r>
      <rPr>
        <sz val="8"/>
        <rFont val="ＭＳ Ｐゴシック"/>
        <family val="3"/>
        <charset val="128"/>
      </rPr>
      <t>、</t>
    </r>
    <r>
      <rPr>
        <b/>
        <sz val="8"/>
        <rFont val="ＭＳ Ｐゴシック"/>
        <family val="3"/>
        <charset val="128"/>
      </rPr>
      <t>昭和３６年１月１日以前</t>
    </r>
    <r>
      <rPr>
        <sz val="8"/>
        <rFont val="ＭＳ Ｐゴシック"/>
        <family val="3"/>
        <charset val="128"/>
      </rPr>
      <t>生まれの人は</t>
    </r>
    <r>
      <rPr>
        <b/>
        <sz val="8"/>
        <rFont val="ＭＳ Ｐゴシック"/>
        <family val="3"/>
        <charset val="128"/>
      </rPr>
      <t>「以前」を選択</t>
    </r>
    <r>
      <rPr>
        <sz val="8"/>
        <rFont val="ＭＳ Ｐゴシック"/>
        <family val="3"/>
        <charset val="128"/>
      </rPr>
      <t>してください。</t>
    </r>
    <rPh sb="1" eb="3">
      <t>レイワ</t>
    </rPh>
    <rPh sb="7" eb="8">
      <t>ソウ</t>
    </rPh>
    <rPh sb="8" eb="10">
      <t>シキュウ</t>
    </rPh>
    <rPh sb="10" eb="11">
      <t>ガク</t>
    </rPh>
    <rPh sb="17" eb="21">
      <t>シュルイイジョウ</t>
    </rPh>
    <rPh sb="22" eb="24">
      <t>ネンキン</t>
    </rPh>
    <rPh sb="25" eb="27">
      <t>ジュキュウ</t>
    </rPh>
    <rPh sb="31" eb="33">
      <t>バアイ</t>
    </rPh>
    <rPh sb="34" eb="36">
      <t>ゴウケイ</t>
    </rPh>
    <rPh sb="36" eb="37">
      <t>ガク</t>
    </rPh>
    <rPh sb="38" eb="40">
      <t>ニュウリョク</t>
    </rPh>
    <rPh sb="49" eb="51">
      <t>シュウニュウ</t>
    </rPh>
    <rPh sb="51" eb="52">
      <t>ガク</t>
    </rPh>
    <rPh sb="53" eb="54">
      <t>ミギ</t>
    </rPh>
    <rPh sb="55" eb="56">
      <t>ラン</t>
    </rPh>
    <rPh sb="58" eb="60">
      <t>ショウワ</t>
    </rPh>
    <rPh sb="62" eb="63">
      <t>ネン</t>
    </rPh>
    <rPh sb="64" eb="65">
      <t>ガツ</t>
    </rPh>
    <rPh sb="66" eb="67">
      <t>ニチ</t>
    </rPh>
    <rPh sb="67" eb="69">
      <t>イコウ</t>
    </rPh>
    <rPh sb="69" eb="70">
      <t>ウ</t>
    </rPh>
    <rPh sb="73" eb="74">
      <t>ヒト</t>
    </rPh>
    <rPh sb="76" eb="78">
      <t>イコウ</t>
    </rPh>
    <rPh sb="80" eb="82">
      <t>ショウワ</t>
    </rPh>
    <rPh sb="84" eb="85">
      <t>ネン</t>
    </rPh>
    <rPh sb="86" eb="87">
      <t>ガツ</t>
    </rPh>
    <rPh sb="88" eb="89">
      <t>ニチ</t>
    </rPh>
    <rPh sb="89" eb="91">
      <t>イゼン</t>
    </rPh>
    <rPh sb="91" eb="92">
      <t>ウ</t>
    </rPh>
    <rPh sb="95" eb="96">
      <t>ヒト</t>
    </rPh>
    <rPh sb="98" eb="100">
      <t>イゼン</t>
    </rPh>
    <rPh sb="102" eb="104">
      <t>センタク</t>
    </rPh>
    <phoneticPr fontId="3"/>
  </si>
  <si>
    <t>XからBS非表示</t>
    <rPh sb="5" eb="8">
      <t>ヒヒョウジ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</si>
</sst>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
    <numFmt numFmtId="178" formatCode="#,##0_);[Red]\(#,##0\)"/>
    <numFmt numFmtId="179" formatCode="#,##0_);\(#,##0\)"/>
    <numFmt numFmtId="180" formatCode="#,##0_ ;[Red]\-#,##0\ "/>
    <numFmt numFmtId="181" formatCode="\+#,##0;[Red]\-#,##0"/>
    <numFmt numFmtId="182" formatCode="#,##0&quot;円&quot;"/>
    <numFmt numFmtId="183" formatCode="&quot;④（③×&quot;0.00%&quot;）&quot;"/>
    <numFmt numFmtId="184" formatCode="[DBNum3][$-411]&quot;一人につき　　　　　&quot;#,##0&quot;円&quot;"/>
    <numFmt numFmtId="185" formatCode="[DBNum3]&quot;（前年の課税総所得－控除額４３万）×&quot;0.\ \ 00&quot;%&quot;"/>
    <numFmt numFmtId="186" formatCode="[DBNum3]#,##0&quot;万円&quot;"/>
    <numFmt numFmtId="187" formatCode="[DBNum3][$-411]&quot;一世帯につき　　　　&quot;#,##0&quot;円&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indexed="10"/>
      <name val="ＭＳ Ｐゴシック"/>
      <family val="3"/>
      <charset val="128"/>
    </font>
    <font>
      <sz val="14"/>
      <color indexed="10"/>
      <name val="ＭＳ Ｐゴシック"/>
      <family val="3"/>
      <charset val="128"/>
    </font>
    <font>
      <b/>
      <sz val="11"/>
      <name val="ＭＳ Ｐゴシック"/>
      <family val="3"/>
      <charset val="128"/>
    </font>
    <font>
      <sz val="11"/>
      <color indexed="10"/>
      <name val="ＭＳ Ｐゴシック"/>
      <family val="3"/>
      <charset val="128"/>
    </font>
    <font>
      <sz val="10"/>
      <name val="ＭＳ Ｐゴシック"/>
      <family val="3"/>
      <charset val="128"/>
    </font>
    <font>
      <sz val="8"/>
      <color indexed="10"/>
      <name val="ＭＳ Ｐゴシック"/>
      <family val="3"/>
      <charset val="128"/>
    </font>
    <font>
      <sz val="8"/>
      <name val="ＭＳ Ｐゴシック"/>
      <family val="3"/>
      <charset val="128"/>
    </font>
    <font>
      <sz val="11"/>
      <color theme="1" tint="4.9989318521683403E-2"/>
      <name val="ＭＳ Ｐ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16"/>
      <name val="ＭＳ Ｐゴシック"/>
      <family val="3"/>
      <charset val="128"/>
    </font>
    <font>
      <b/>
      <sz val="11"/>
      <color indexed="10"/>
      <name val="ＭＳ Ｐゴシック"/>
      <family val="3"/>
      <charset val="128"/>
    </font>
    <font>
      <sz val="12"/>
      <name val="ＭＳ Ｐゴシック"/>
      <family val="3"/>
      <charset val="128"/>
    </font>
    <font>
      <b/>
      <sz val="11"/>
      <color indexed="53"/>
      <name val="ＭＳ Ｐゴシック"/>
      <family val="3"/>
      <charset val="128"/>
    </font>
    <font>
      <sz val="11"/>
      <color indexed="8"/>
      <name val="ＭＳ Ｐゴシック"/>
      <family val="3"/>
      <charset val="128"/>
    </font>
    <font>
      <b/>
      <sz val="11"/>
      <color indexed="17"/>
      <name val="ＭＳ Ｐゴシック"/>
      <family val="3"/>
      <charset val="128"/>
    </font>
    <font>
      <sz val="11"/>
      <color indexed="17"/>
      <name val="ＭＳ Ｐゴシック"/>
      <family val="3"/>
      <charset val="128"/>
    </font>
    <font>
      <sz val="11"/>
      <name val="游ゴシック"/>
      <family val="2"/>
      <charset val="128"/>
      <scheme val="minor"/>
    </font>
    <font>
      <b/>
      <sz val="11"/>
      <name val="游ゴシック"/>
      <family val="3"/>
      <charset val="128"/>
      <scheme val="minor"/>
    </font>
    <font>
      <sz val="11"/>
      <name val="ＭＳ Ｐゴシック"/>
      <family val="3"/>
      <charset val="128"/>
    </font>
    <font>
      <sz val="10"/>
      <color theme="1"/>
      <name val="ＭＳ Ｐゴシック"/>
      <family val="3"/>
      <charset val="128"/>
    </font>
    <font>
      <b/>
      <sz val="8"/>
      <name val="ＭＳ Ｐゴシック"/>
      <family val="3"/>
      <charset val="128"/>
    </font>
  </fonts>
  <fills count="10">
    <fill>
      <patternFill patternType="none"/>
    </fill>
    <fill>
      <patternFill patternType="gray125"/>
    </fill>
    <fill>
      <patternFill patternType="solid">
        <fgColor indexed="41"/>
        <bgColor indexed="64"/>
      </patternFill>
    </fill>
    <fill>
      <patternFill patternType="solid">
        <fgColor indexed="27"/>
        <bgColor indexed="64"/>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indexed="29"/>
        <bgColor indexed="64"/>
      </patternFill>
    </fill>
    <fill>
      <patternFill patternType="solid">
        <fgColor indexed="26"/>
        <bgColor indexed="64"/>
      </patternFill>
    </fill>
    <fill>
      <patternFill patternType="solid">
        <fgColor rgb="FFFF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10"/>
      </left>
      <right style="medium">
        <color indexed="10"/>
      </right>
      <top style="medium">
        <color indexed="10"/>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13">
    <xf numFmtId="0" fontId="0" fillId="0" borderId="0" xfId="0">
      <alignment vertical="center"/>
    </xf>
    <xf numFmtId="0" fontId="0" fillId="0" borderId="0" xfId="0" applyAlignment="1" applyProtection="1">
      <protection hidden="1"/>
    </xf>
    <xf numFmtId="0" fontId="0" fillId="0" borderId="0" xfId="0" applyAlignment="1" applyProtection="1"/>
    <xf numFmtId="0" fontId="0" fillId="0" borderId="0" xfId="0" applyFont="1" applyAlignment="1" applyProtection="1">
      <alignment horizontal="right"/>
      <protection hidden="1"/>
    </xf>
    <xf numFmtId="0" fontId="0" fillId="0" borderId="0" xfId="0" applyFont="1" applyAlignment="1" applyProtection="1">
      <protection hidden="1"/>
    </xf>
    <xf numFmtId="0" fontId="5" fillId="0" borderId="0" xfId="0" applyFont="1" applyAlignment="1" applyProtection="1">
      <protection hidden="1"/>
    </xf>
    <xf numFmtId="0" fontId="0" fillId="2" borderId="1" xfId="0" applyFill="1" applyBorder="1" applyAlignment="1" applyProtection="1">
      <protection hidden="1"/>
    </xf>
    <xf numFmtId="0" fontId="6" fillId="0" borderId="0" xfId="0" applyFont="1" applyAlignment="1" applyProtection="1">
      <protection hidden="1"/>
    </xf>
    <xf numFmtId="0" fontId="0" fillId="0" borderId="0" xfId="0" applyFont="1" applyAlignment="1" applyProtection="1">
      <alignment vertical="top"/>
      <protection hidden="1"/>
    </xf>
    <xf numFmtId="0" fontId="0" fillId="0" borderId="0" xfId="0" applyFont="1" applyAlignment="1" applyProtection="1">
      <alignment vertical="center"/>
      <protection hidden="1"/>
    </xf>
    <xf numFmtId="0" fontId="0" fillId="0" borderId="0" xfId="0" applyAlignment="1" applyProtection="1">
      <alignment vertical="center"/>
      <protection hidden="1"/>
    </xf>
    <xf numFmtId="0" fontId="0" fillId="0" borderId="0" xfId="0" applyAlignment="1" applyProtection="1">
      <alignment vertical="center" wrapText="1"/>
      <protection hidden="1"/>
    </xf>
    <xf numFmtId="0" fontId="0" fillId="0" borderId="0" xfId="0" applyAlignment="1" applyProtection="1">
      <alignment vertical="center" wrapText="1"/>
    </xf>
    <xf numFmtId="0" fontId="0" fillId="0" borderId="0" xfId="0" applyFont="1" applyFill="1" applyBorder="1" applyAlignment="1" applyProtection="1">
      <protection hidden="1"/>
    </xf>
    <xf numFmtId="0" fontId="0" fillId="0" borderId="0" xfId="0" applyFill="1" applyBorder="1" applyAlignment="1" applyProtection="1">
      <protection hidden="1"/>
    </xf>
    <xf numFmtId="0" fontId="0" fillId="0" borderId="0" xfId="0" applyAlignment="1" applyProtection="1">
      <alignment horizontal="left" vertical="center" wrapText="1"/>
      <protection hidden="1"/>
    </xf>
    <xf numFmtId="0" fontId="0" fillId="0" borderId="0" xfId="0" applyAlignment="1" applyProtection="1">
      <alignment horizontal="left" vertical="center" wrapText="1"/>
    </xf>
    <xf numFmtId="0" fontId="0" fillId="0" borderId="0" xfId="0" applyAlignment="1" applyProtection="1">
      <alignment horizontal="right" vertical="center"/>
      <protection hidden="1"/>
    </xf>
    <xf numFmtId="0" fontId="7" fillId="0" borderId="0" xfId="0" applyFont="1" applyAlignment="1" applyProtection="1">
      <alignment vertical="center"/>
      <protection hidden="1"/>
    </xf>
    <xf numFmtId="0" fontId="7" fillId="0" borderId="0" xfId="0" applyFont="1" applyAlignment="1" applyProtection="1">
      <alignment vertical="center"/>
    </xf>
    <xf numFmtId="0" fontId="0" fillId="0" borderId="0" xfId="0" applyBorder="1" applyAlignment="1" applyProtection="1">
      <alignment horizontal="center"/>
    </xf>
    <xf numFmtId="0" fontId="0" fillId="0" borderId="0" xfId="0" applyAlignment="1" applyProtection="1">
      <alignment horizontal="center"/>
    </xf>
    <xf numFmtId="0" fontId="10" fillId="0" borderId="0" xfId="0" applyFont="1" applyFill="1" applyBorder="1" applyAlignment="1" applyProtection="1">
      <alignment vertical="top" wrapText="1"/>
      <protection hidden="1"/>
    </xf>
    <xf numFmtId="0" fontId="8" fillId="0" borderId="0" xfId="0" applyFont="1" applyBorder="1" applyAlignment="1" applyProtection="1">
      <alignment horizontal="left" vertical="top" wrapText="1"/>
    </xf>
    <xf numFmtId="0" fontId="8" fillId="0" borderId="0" xfId="0" applyFont="1" applyBorder="1" applyAlignment="1" applyProtection="1">
      <alignment vertical="top" wrapText="1"/>
    </xf>
    <xf numFmtId="0" fontId="8" fillId="0" borderId="0" xfId="0" applyFont="1" applyBorder="1" applyAlignment="1" applyProtection="1">
      <alignment vertical="center" wrapText="1"/>
    </xf>
    <xf numFmtId="0" fontId="0" fillId="0" borderId="4" xfId="0" applyFill="1" applyBorder="1" applyAlignment="1" applyProtection="1">
      <alignment horizontal="center" vertical="center"/>
    </xf>
    <xf numFmtId="0" fontId="0" fillId="0" borderId="4" xfId="0" applyBorder="1" applyAlignment="1" applyProtection="1">
      <alignment horizontal="center" vertical="center"/>
    </xf>
    <xf numFmtId="0" fontId="0" fillId="0" borderId="13" xfId="0" applyBorder="1" applyAlignment="1" applyProtection="1">
      <alignment horizontal="center" vertical="center"/>
    </xf>
    <xf numFmtId="0" fontId="0" fillId="2" borderId="14" xfId="0" applyFill="1" applyBorder="1" applyAlignment="1" applyProtection="1">
      <alignment horizontal="center" vertical="center"/>
      <protection locked="0"/>
    </xf>
    <xf numFmtId="38" fontId="0" fillId="0" borderId="0" xfId="1" applyFont="1" applyFill="1" applyBorder="1" applyAlignment="1" applyProtection="1">
      <alignment vertical="center"/>
      <protection locked="0"/>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7" fillId="0" borderId="0" xfId="0" applyFont="1" applyFill="1" applyBorder="1" applyAlignment="1" applyProtection="1">
      <alignment horizontal="left" vertical="center"/>
      <protection hidden="1"/>
    </xf>
    <xf numFmtId="0" fontId="0" fillId="0" borderId="0" xfId="0" applyFill="1" applyBorder="1" applyAlignment="1" applyProtection="1">
      <alignment horizontal="right" vertical="center"/>
    </xf>
    <xf numFmtId="38" fontId="0" fillId="0" borderId="0" xfId="1" applyFont="1" applyFill="1" applyBorder="1" applyAlignment="1" applyProtection="1">
      <alignment horizontal="right" vertical="center"/>
    </xf>
    <xf numFmtId="176" fontId="0" fillId="0" borderId="5" xfId="0" applyNumberFormat="1" applyFill="1" applyBorder="1" applyAlignment="1" applyProtection="1">
      <alignment horizontal="right" vertical="center"/>
    </xf>
    <xf numFmtId="176" fontId="0" fillId="0" borderId="6" xfId="0" applyNumberFormat="1" applyFill="1" applyBorder="1" applyAlignment="1" applyProtection="1">
      <alignment horizontal="right" vertical="center"/>
    </xf>
    <xf numFmtId="0" fontId="0" fillId="0" borderId="7" xfId="0" applyFill="1" applyBorder="1" applyAlignment="1" applyProtection="1">
      <alignment horizontal="center" vertical="center"/>
    </xf>
    <xf numFmtId="38" fontId="0" fillId="0" borderId="5" xfId="1" applyFont="1" applyFill="1" applyBorder="1" applyAlignment="1" applyProtection="1">
      <alignment horizontal="right" vertical="center"/>
    </xf>
    <xf numFmtId="38" fontId="0" fillId="0" borderId="6" xfId="1" applyFont="1" applyFill="1" applyBorder="1" applyAlignment="1" applyProtection="1">
      <alignment horizontal="right" vertical="center"/>
    </xf>
    <xf numFmtId="0" fontId="0" fillId="0" borderId="6" xfId="0" applyFill="1" applyBorder="1" applyAlignment="1" applyProtection="1">
      <alignment horizontal="center" vertical="center"/>
    </xf>
    <xf numFmtId="0" fontId="0" fillId="0" borderId="7" xfId="0" applyBorder="1" applyAlignment="1" applyProtection="1">
      <alignment horizontal="center" vertical="center"/>
    </xf>
    <xf numFmtId="176" fontId="0" fillId="0" borderId="8" xfId="0" applyNumberFormat="1" applyFill="1" applyBorder="1" applyAlignment="1" applyProtection="1">
      <alignment horizontal="right" vertical="center"/>
    </xf>
    <xf numFmtId="176" fontId="0" fillId="0" borderId="0" xfId="0" applyNumberFormat="1" applyFill="1" applyBorder="1" applyAlignment="1" applyProtection="1">
      <alignment horizontal="right" vertical="center"/>
    </xf>
    <xf numFmtId="0" fontId="0" fillId="0" borderId="9" xfId="0" applyFill="1" applyBorder="1" applyAlignment="1" applyProtection="1">
      <alignment horizontal="center" vertical="center"/>
    </xf>
    <xf numFmtId="38" fontId="0" fillId="0" borderId="8" xfId="1" applyFont="1" applyFill="1" applyBorder="1" applyAlignment="1" applyProtection="1">
      <alignment horizontal="right" vertical="center"/>
    </xf>
    <xf numFmtId="0" fontId="0" fillId="0" borderId="0" xfId="0" applyFill="1" applyAlignment="1" applyProtection="1"/>
    <xf numFmtId="0" fontId="0" fillId="0" borderId="0" xfId="0" applyFill="1" applyBorder="1" applyAlignment="1" applyProtection="1">
      <alignment horizontal="left" vertical="center"/>
    </xf>
    <xf numFmtId="176" fontId="0" fillId="0" borderId="11" xfId="0" applyNumberFormat="1" applyFill="1" applyBorder="1" applyAlignment="1" applyProtection="1">
      <alignment horizontal="right" vertical="center"/>
    </xf>
    <xf numFmtId="176" fontId="0" fillId="0" borderId="10" xfId="0" applyNumberFormat="1" applyFill="1" applyBorder="1" applyAlignment="1" applyProtection="1">
      <alignment horizontal="right" vertical="center"/>
    </xf>
    <xf numFmtId="0" fontId="0" fillId="0" borderId="12" xfId="0" applyFill="1" applyBorder="1" applyAlignment="1" applyProtection="1">
      <alignment horizontal="center" vertical="center"/>
    </xf>
    <xf numFmtId="38" fontId="0" fillId="0" borderId="0" xfId="1" applyFont="1" applyFill="1" applyBorder="1" applyAlignment="1" applyProtection="1">
      <alignment vertical="center"/>
    </xf>
    <xf numFmtId="0" fontId="0" fillId="0" borderId="3" xfId="0" applyBorder="1" applyAlignment="1" applyProtection="1">
      <alignment horizontal="center" vertical="center"/>
    </xf>
    <xf numFmtId="0" fontId="0" fillId="0" borderId="8" xfId="0" applyBorder="1" applyAlignment="1" applyProtection="1"/>
    <xf numFmtId="0" fontId="0" fillId="0" borderId="0" xfId="0" applyBorder="1" applyAlignment="1" applyProtection="1"/>
    <xf numFmtId="0" fontId="0" fillId="0" borderId="9" xfId="0" applyBorder="1" applyAlignment="1" applyProtection="1"/>
    <xf numFmtId="0" fontId="0" fillId="0" borderId="0" xfId="0" applyAlignment="1" applyProtection="1">
      <alignment horizontal="left" indent="1"/>
      <protection hidden="1"/>
    </xf>
    <xf numFmtId="0" fontId="0" fillId="0" borderId="11" xfId="0" applyBorder="1" applyAlignment="1" applyProtection="1"/>
    <xf numFmtId="0" fontId="0" fillId="0" borderId="10" xfId="0" applyBorder="1" applyAlignment="1" applyProtection="1"/>
    <xf numFmtId="0" fontId="0" fillId="0" borderId="12" xfId="0" applyBorder="1" applyAlignment="1" applyProtection="1"/>
    <xf numFmtId="0" fontId="0" fillId="0" borderId="0" xfId="0" applyFill="1" applyAlignment="1" applyProtection="1">
      <protection hidden="1"/>
    </xf>
    <xf numFmtId="0" fontId="0" fillId="0" borderId="0" xfId="0" applyFill="1" applyBorder="1" applyAlignment="1" applyProtection="1">
      <alignment horizontal="center"/>
    </xf>
    <xf numFmtId="0" fontId="7" fillId="0" borderId="0" xfId="0" applyFont="1" applyFill="1" applyAlignment="1" applyProtection="1">
      <alignment horizontal="right"/>
    </xf>
    <xf numFmtId="38" fontId="0" fillId="4" borderId="15" xfId="0" applyNumberFormat="1" applyFill="1" applyBorder="1" applyAlignment="1" applyProtection="1"/>
    <xf numFmtId="0" fontId="0" fillId="4" borderId="2" xfId="0" applyFill="1" applyBorder="1" applyAlignment="1" applyProtection="1"/>
    <xf numFmtId="0" fontId="0" fillId="0" borderId="16" xfId="0" applyFill="1" applyBorder="1" applyAlignment="1" applyProtection="1"/>
    <xf numFmtId="0" fontId="14" fillId="0" borderId="0"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16" fillId="0" borderId="0" xfId="0" applyFont="1" applyAlignment="1" applyProtection="1">
      <alignment vertical="center"/>
      <protection hidden="1"/>
    </xf>
    <xf numFmtId="0" fontId="0" fillId="0" borderId="0" xfId="0" applyFont="1" applyFill="1" applyBorder="1" applyAlignment="1" applyProtection="1">
      <alignment vertical="center"/>
      <protection hidden="1"/>
    </xf>
    <xf numFmtId="0" fontId="17" fillId="0" borderId="0" xfId="0" applyFont="1" applyBorder="1" applyAlignment="1" applyProtection="1">
      <alignment vertical="center"/>
      <protection hidden="1"/>
    </xf>
    <xf numFmtId="0" fontId="19" fillId="0" borderId="0" xfId="0" applyFont="1" applyAlignment="1" applyProtection="1">
      <alignment vertical="center"/>
      <protection hidden="1"/>
    </xf>
    <xf numFmtId="0" fontId="0" fillId="0" borderId="0" xfId="0" applyFont="1" applyAlignment="1" applyProtection="1">
      <alignment horizontal="center" vertical="center"/>
      <protection hidden="1"/>
    </xf>
    <xf numFmtId="177" fontId="0" fillId="7" borderId="17" xfId="0" applyNumberFormat="1" applyFont="1" applyFill="1" applyBorder="1" applyAlignment="1" applyProtection="1">
      <alignment vertical="center"/>
      <protection hidden="1"/>
    </xf>
    <xf numFmtId="0" fontId="17" fillId="0" borderId="0" xfId="0" applyFont="1" applyAlignment="1" applyProtection="1">
      <alignment vertical="center"/>
      <protection hidden="1"/>
    </xf>
    <xf numFmtId="177" fontId="0" fillId="0" borderId="0" xfId="0" applyNumberFormat="1" applyFont="1" applyAlignment="1" applyProtection="1">
      <alignment vertical="center"/>
      <protection hidden="1"/>
    </xf>
    <xf numFmtId="0" fontId="0" fillId="0" borderId="0" xfId="0" applyFont="1" applyAlignment="1" applyProtection="1">
      <alignment vertical="center" shrinkToFit="1"/>
      <protection hidden="1"/>
    </xf>
    <xf numFmtId="0" fontId="0" fillId="0" borderId="10" xfId="0" applyFont="1" applyBorder="1" applyAlignment="1" applyProtection="1">
      <alignment vertical="center"/>
      <protection hidden="1"/>
    </xf>
    <xf numFmtId="177" fontId="0" fillId="0" borderId="1" xfId="0" applyNumberFormat="1" applyFont="1" applyFill="1" applyBorder="1" applyAlignment="1" applyProtection="1">
      <alignment horizontal="center" vertical="center"/>
      <protection hidden="1"/>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0" fillId="0" borderId="0" xfId="0" applyFont="1" applyAlignment="1" applyProtection="1">
      <alignment horizontal="right" vertical="center"/>
      <protection hidden="1"/>
    </xf>
    <xf numFmtId="0" fontId="22" fillId="0" borderId="0" xfId="0" applyFont="1" applyAlignment="1" applyProtection="1">
      <alignment horizontal="left" vertical="center"/>
      <protection hidden="1"/>
    </xf>
    <xf numFmtId="0" fontId="0" fillId="0" borderId="0" xfId="0" applyFont="1" applyFill="1" applyAlignment="1" applyProtection="1">
      <alignment vertical="center"/>
      <protection hidden="1"/>
    </xf>
    <xf numFmtId="0" fontId="0" fillId="0" borderId="0" xfId="0" applyFont="1" applyFill="1" applyAlignment="1" applyProtection="1">
      <alignment horizontal="left" vertical="center"/>
      <protection hidden="1"/>
    </xf>
    <xf numFmtId="3" fontId="0" fillId="0" borderId="0" xfId="0" applyNumberFormat="1" applyFont="1" applyFill="1" applyBorder="1" applyAlignment="1" applyProtection="1">
      <alignment vertical="center"/>
      <protection hidden="1"/>
    </xf>
    <xf numFmtId="0" fontId="0"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left" vertical="center"/>
      <protection hidden="1"/>
    </xf>
    <xf numFmtId="177" fontId="0" fillId="0" borderId="0" xfId="0" applyNumberFormat="1" applyFont="1" applyFill="1" applyBorder="1" applyAlignment="1" applyProtection="1">
      <alignment vertical="center"/>
      <protection hidden="1"/>
    </xf>
    <xf numFmtId="3" fontId="0" fillId="0" borderId="0" xfId="0" applyNumberFormat="1" applyFont="1" applyFill="1" applyBorder="1" applyAlignment="1" applyProtection="1">
      <alignment horizontal="center" vertical="center"/>
      <protection hidden="1"/>
    </xf>
    <xf numFmtId="0" fontId="0" fillId="0" borderId="0" xfId="0" applyFont="1" applyBorder="1" applyAlignment="1" applyProtection="1">
      <alignment vertical="center"/>
      <protection hidden="1"/>
    </xf>
    <xf numFmtId="178" fontId="0" fillId="0" borderId="0" xfId="0" applyNumberFormat="1" applyFont="1" applyBorder="1" applyAlignment="1" applyProtection="1">
      <alignment vertical="center"/>
      <protection hidden="1"/>
    </xf>
    <xf numFmtId="0" fontId="0" fillId="0" borderId="0" xfId="0" applyFont="1" applyFill="1" applyBorder="1" applyAlignment="1" applyProtection="1">
      <alignment horizontal="left"/>
      <protection hidden="1"/>
    </xf>
    <xf numFmtId="0" fontId="0" fillId="0" borderId="0" xfId="0" applyFont="1" applyFill="1" applyAlignment="1" applyProtection="1">
      <alignment horizontal="center" vertical="center"/>
      <protection hidden="1"/>
    </xf>
    <xf numFmtId="0" fontId="0" fillId="0" borderId="1" xfId="0" applyFont="1" applyBorder="1" applyAlignment="1" applyProtection="1">
      <alignment horizontal="center" vertical="center"/>
      <protection hidden="1"/>
    </xf>
    <xf numFmtId="176" fontId="0" fillId="0" borderId="0" xfId="0" applyNumberFormat="1" applyFont="1" applyBorder="1" applyAlignment="1" applyProtection="1">
      <alignment vertical="center"/>
      <protection hidden="1"/>
    </xf>
    <xf numFmtId="0" fontId="18" fillId="0" borderId="0" xfId="0" applyFont="1" applyBorder="1" applyAlignment="1" applyProtection="1">
      <alignment horizontal="center" vertical="center"/>
      <protection hidden="1"/>
    </xf>
    <xf numFmtId="0" fontId="0" fillId="0" borderId="0" xfId="0" applyFont="1" applyBorder="1" applyAlignment="1" applyProtection="1">
      <alignment horizontal="center" vertical="center"/>
      <protection hidden="1"/>
    </xf>
    <xf numFmtId="3" fontId="18" fillId="0" borderId="0" xfId="0" applyNumberFormat="1" applyFont="1" applyFill="1" applyBorder="1" applyAlignment="1" applyProtection="1">
      <alignment horizontal="center" vertical="center"/>
      <protection hidden="1"/>
    </xf>
    <xf numFmtId="0" fontId="18" fillId="0" borderId="0" xfId="0" applyFont="1" applyFill="1" applyBorder="1" applyAlignment="1" applyProtection="1">
      <alignment horizontal="center" vertical="center"/>
      <protection hidden="1"/>
    </xf>
    <xf numFmtId="178" fontId="0" fillId="0" borderId="0" xfId="0" applyNumberFormat="1" applyFont="1" applyBorder="1" applyAlignment="1" applyProtection="1">
      <alignment horizontal="center" vertical="center"/>
      <protection hidden="1"/>
    </xf>
    <xf numFmtId="0" fontId="0" fillId="4" borderId="0" xfId="0" applyFont="1" applyFill="1" applyAlignment="1" applyProtection="1">
      <alignment vertical="center"/>
      <protection locked="0"/>
    </xf>
    <xf numFmtId="0" fontId="8" fillId="0" borderId="0" xfId="0" applyFont="1" applyBorder="1" applyAlignment="1" applyProtection="1">
      <alignment horizontal="center" vertical="top" wrapText="1"/>
    </xf>
    <xf numFmtId="0" fontId="0" fillId="4" borderId="1" xfId="0" applyFill="1" applyBorder="1" applyAlignment="1" applyProtection="1"/>
    <xf numFmtId="0" fontId="3" fillId="0" borderId="0" xfId="0" applyFont="1" applyBorder="1" applyAlignment="1" applyProtection="1">
      <alignment horizontal="left" vertical="top" wrapText="1"/>
    </xf>
    <xf numFmtId="38" fontId="0" fillId="0" borderId="0" xfId="1" applyFont="1" applyBorder="1" applyAlignment="1" applyProtection="1">
      <alignment horizontal="right" vertical="center"/>
    </xf>
    <xf numFmtId="0" fontId="0" fillId="0" borderId="0" xfId="0" applyFill="1" applyBorder="1" applyAlignment="1" applyProtection="1"/>
    <xf numFmtId="0" fontId="0" fillId="0" borderId="0" xfId="0" applyFont="1" applyFill="1" applyBorder="1" applyAlignment="1" applyProtection="1">
      <alignment horizontal="center" vertical="center"/>
      <protection hidden="1"/>
    </xf>
    <xf numFmtId="0" fontId="0" fillId="0" borderId="0" xfId="0" applyFont="1" applyAlignment="1" applyProtection="1">
      <alignment vertical="center"/>
      <protection hidden="1"/>
    </xf>
    <xf numFmtId="10" fontId="0" fillId="7" borderId="17" xfId="0" applyNumberFormat="1" applyFont="1" applyFill="1" applyBorder="1" applyAlignment="1" applyProtection="1">
      <alignment vertical="center"/>
      <protection hidden="1"/>
    </xf>
    <xf numFmtId="182" fontId="0" fillId="7" borderId="17" xfId="0" applyNumberFormat="1" applyFont="1" applyFill="1" applyBorder="1" applyAlignment="1" applyProtection="1">
      <alignment vertical="center"/>
      <protection hidden="1"/>
    </xf>
    <xf numFmtId="0" fontId="24" fillId="0" borderId="0" xfId="0" applyFont="1" applyAlignment="1" applyProtection="1">
      <alignment horizontal="center" vertical="center"/>
      <protection hidden="1"/>
    </xf>
    <xf numFmtId="0" fontId="0" fillId="0" borderId="10" xfId="0" applyFill="1" applyBorder="1" applyAlignment="1" applyProtection="1">
      <alignment horizontal="center" vertical="center"/>
    </xf>
    <xf numFmtId="177" fontId="0" fillId="0" borderId="1" xfId="0" applyNumberFormat="1" applyFont="1" applyFill="1" applyBorder="1" applyAlignment="1" applyProtection="1">
      <alignment horizontal="center" vertical="center"/>
      <protection hidden="1"/>
    </xf>
    <xf numFmtId="181" fontId="0" fillId="0" borderId="0" xfId="0" applyNumberFormat="1" applyAlignment="1" applyProtection="1">
      <alignment horizontal="right"/>
    </xf>
    <xf numFmtId="38" fontId="13" fillId="4" borderId="0" xfId="1" applyFont="1" applyFill="1" applyBorder="1" applyAlignment="1" applyProtection="1">
      <alignment horizontal="right" vertical="center"/>
      <protection hidden="1"/>
    </xf>
    <xf numFmtId="0" fontId="0" fillId="0" borderId="1" xfId="0" applyBorder="1" applyAlignment="1" applyProtection="1">
      <alignment horizontal="center" vertical="center"/>
      <protection locked="0"/>
    </xf>
    <xf numFmtId="0" fontId="0" fillId="2" borderId="2" xfId="0" applyFill="1" applyBorder="1" applyAlignment="1" applyProtection="1">
      <alignment horizontal="right" vertical="center"/>
      <protection locked="0"/>
    </xf>
    <xf numFmtId="0" fontId="0" fillId="2" borderId="3" xfId="0" applyFill="1" applyBorder="1" applyAlignment="1" applyProtection="1">
      <alignment horizontal="right" vertical="center"/>
      <protection locked="0"/>
    </xf>
    <xf numFmtId="38" fontId="0" fillId="2" borderId="2" xfId="1" applyFont="1" applyFill="1" applyBorder="1" applyAlignment="1" applyProtection="1">
      <alignment horizontal="right" vertical="center"/>
      <protection locked="0"/>
    </xf>
    <xf numFmtId="38" fontId="0" fillId="2" borderId="3" xfId="1" applyFont="1" applyFill="1" applyBorder="1" applyAlignment="1" applyProtection="1">
      <alignment horizontal="right" vertical="center"/>
      <protection locked="0"/>
    </xf>
    <xf numFmtId="38" fontId="11" fillId="3" borderId="1" xfId="1" applyFont="1" applyFill="1" applyBorder="1" applyAlignment="1" applyProtection="1">
      <alignment horizontal="center" vertical="center"/>
      <protection locked="0"/>
    </xf>
    <xf numFmtId="176" fontId="0" fillId="4" borderId="2" xfId="0" applyNumberFormat="1" applyFill="1" applyBorder="1" applyAlignment="1" applyProtection="1">
      <alignment horizontal="right" vertical="center"/>
    </xf>
    <xf numFmtId="176" fontId="0" fillId="4" borderId="3" xfId="0" applyNumberFormat="1" applyFill="1" applyBorder="1" applyAlignment="1" applyProtection="1">
      <alignment horizontal="right" vertical="center"/>
    </xf>
    <xf numFmtId="0" fontId="10" fillId="0" borderId="1" xfId="0" applyFont="1" applyFill="1" applyBorder="1" applyAlignment="1" applyProtection="1">
      <alignment vertical="top" wrapText="1"/>
      <protection hidden="1"/>
    </xf>
    <xf numFmtId="0" fontId="8" fillId="0" borderId="10" xfId="0" applyFont="1" applyBorder="1" applyAlignment="1" applyProtection="1">
      <alignment horizontal="center" vertical="top" wrapText="1"/>
    </xf>
    <xf numFmtId="0" fontId="0" fillId="0" borderId="1" xfId="0" applyBorder="1" applyAlignment="1" applyProtection="1">
      <alignment horizontal="center" vertical="center" shrinkToFit="1"/>
    </xf>
    <xf numFmtId="0" fontId="8"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4" xfId="0" applyFont="1" applyBorder="1" applyAlignment="1" applyProtection="1">
      <alignment horizontal="center" vertical="center"/>
      <protection hidden="1"/>
    </xf>
    <xf numFmtId="0" fontId="8" fillId="0" borderId="2"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9" fillId="0" borderId="5" xfId="0" applyFont="1" applyBorder="1" applyAlignment="1" applyProtection="1">
      <alignment vertical="top" wrapText="1"/>
      <protection hidden="1"/>
    </xf>
    <xf numFmtId="0" fontId="9" fillId="0" borderId="6" xfId="0" applyFont="1" applyBorder="1" applyAlignment="1" applyProtection="1">
      <alignment vertical="top" wrapText="1"/>
      <protection hidden="1"/>
    </xf>
    <xf numFmtId="0" fontId="9" fillId="0" borderId="7" xfId="0" applyFont="1" applyBorder="1" applyAlignment="1" applyProtection="1">
      <alignment vertical="top" wrapText="1"/>
      <protection hidden="1"/>
    </xf>
    <xf numFmtId="0" fontId="9" fillId="0" borderId="8" xfId="0" applyFont="1" applyBorder="1" applyAlignment="1" applyProtection="1">
      <alignment vertical="top" wrapText="1"/>
      <protection hidden="1"/>
    </xf>
    <xf numFmtId="0" fontId="9" fillId="0" borderId="0" xfId="0" applyFont="1" applyBorder="1" applyAlignment="1" applyProtection="1">
      <alignment vertical="top" wrapText="1"/>
      <protection hidden="1"/>
    </xf>
    <xf numFmtId="0" fontId="9" fillId="0" borderId="9" xfId="0" applyFont="1" applyBorder="1" applyAlignment="1" applyProtection="1">
      <alignment vertical="top" wrapText="1"/>
      <protection hidden="1"/>
    </xf>
    <xf numFmtId="0" fontId="9" fillId="0" borderId="11" xfId="0" applyFont="1" applyBorder="1" applyAlignment="1" applyProtection="1">
      <alignment vertical="top" wrapText="1"/>
      <protection hidden="1"/>
    </xf>
    <xf numFmtId="0" fontId="9" fillId="0" borderId="10" xfId="0" applyFont="1" applyBorder="1" applyAlignment="1" applyProtection="1">
      <alignment vertical="top" wrapText="1"/>
      <protection hidden="1"/>
    </xf>
    <xf numFmtId="0" fontId="9" fillId="0" borderId="12" xfId="0" applyFont="1" applyBorder="1" applyAlignment="1" applyProtection="1">
      <alignment vertical="top" wrapText="1"/>
      <protection hidden="1"/>
    </xf>
    <xf numFmtId="0" fontId="10" fillId="0" borderId="1" xfId="0" applyFont="1" applyBorder="1" applyAlignment="1" applyProtection="1">
      <alignment horizontal="left" vertical="top" wrapText="1"/>
      <protection hidden="1"/>
    </xf>
    <xf numFmtId="0" fontId="10" fillId="0" borderId="5" xfId="0" applyFont="1" applyBorder="1" applyAlignment="1" applyProtection="1">
      <alignment horizontal="left" vertical="top" wrapText="1"/>
      <protection hidden="1"/>
    </xf>
    <xf numFmtId="0" fontId="10" fillId="0" borderId="6" xfId="0" applyFont="1" applyBorder="1" applyAlignment="1" applyProtection="1">
      <alignment horizontal="left" vertical="top" wrapText="1"/>
      <protection hidden="1"/>
    </xf>
    <xf numFmtId="0" fontId="10" fillId="0" borderId="7" xfId="0" applyFont="1" applyBorder="1" applyAlignment="1" applyProtection="1">
      <alignment horizontal="left" vertical="top" wrapText="1"/>
      <protection hidden="1"/>
    </xf>
    <xf numFmtId="0" fontId="10" fillId="0" borderId="8" xfId="0" applyFont="1" applyBorder="1" applyAlignment="1" applyProtection="1">
      <alignment horizontal="left" vertical="top" wrapText="1"/>
      <protection hidden="1"/>
    </xf>
    <xf numFmtId="0" fontId="10" fillId="0" borderId="0" xfId="0" applyFont="1" applyBorder="1" applyAlignment="1" applyProtection="1">
      <alignment horizontal="left" vertical="top" wrapText="1"/>
      <protection hidden="1"/>
    </xf>
    <xf numFmtId="0" fontId="10" fillId="0" borderId="9" xfId="0" applyFont="1" applyBorder="1" applyAlignment="1" applyProtection="1">
      <alignment horizontal="left" vertical="top" wrapText="1"/>
      <protection hidden="1"/>
    </xf>
    <xf numFmtId="0" fontId="10" fillId="0" borderId="11" xfId="0" applyFont="1" applyBorder="1" applyAlignment="1" applyProtection="1">
      <alignment horizontal="left" vertical="top" wrapText="1"/>
      <protection hidden="1"/>
    </xf>
    <xf numFmtId="0" fontId="10" fillId="0" borderId="10" xfId="0" applyFont="1" applyBorder="1" applyAlignment="1" applyProtection="1">
      <alignment horizontal="left" vertical="top" wrapText="1"/>
      <protection hidden="1"/>
    </xf>
    <xf numFmtId="0" fontId="10" fillId="0" borderId="12" xfId="0" applyFont="1" applyBorder="1" applyAlignment="1" applyProtection="1">
      <alignment horizontal="left" vertical="top" wrapText="1"/>
      <protection hidden="1"/>
    </xf>
    <xf numFmtId="0" fontId="0" fillId="0" borderId="0" xfId="0" applyAlignment="1" applyProtection="1">
      <alignment horizont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26" fillId="0" borderId="0" xfId="0" applyFont="1" applyAlignment="1" applyProtection="1">
      <alignment horizontal="center" vertical="top" wrapText="1"/>
    </xf>
    <xf numFmtId="38" fontId="0" fillId="0" borderId="0" xfId="0" applyNumberFormat="1" applyAlignment="1" applyProtection="1">
      <alignment horizontal="center"/>
    </xf>
    <xf numFmtId="38" fontId="0" fillId="4" borderId="2" xfId="1" applyFont="1" applyFill="1" applyBorder="1" applyAlignment="1" applyProtection="1">
      <alignment horizontal="right" vertical="center"/>
    </xf>
    <xf numFmtId="38" fontId="0" fillId="4" borderId="3" xfId="1" applyFont="1" applyFill="1" applyBorder="1" applyAlignment="1" applyProtection="1">
      <alignment horizontal="right" vertical="center"/>
    </xf>
    <xf numFmtId="178" fontId="0" fillId="9" borderId="2" xfId="0" applyNumberFormat="1" applyFill="1" applyBorder="1" applyAlignment="1" applyProtection="1">
      <alignment horizontal="right" vertical="center"/>
    </xf>
    <xf numFmtId="178" fontId="0" fillId="9" borderId="3" xfId="0" applyNumberFormat="1" applyFill="1" applyBorder="1" applyAlignment="1" applyProtection="1">
      <alignment horizontal="right" vertical="center"/>
    </xf>
    <xf numFmtId="0" fontId="0" fillId="0" borderId="1" xfId="0" applyFill="1" applyBorder="1" applyAlignment="1" applyProtection="1">
      <alignment horizontal="center" vertical="center"/>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4" xfId="0" applyFont="1" applyBorder="1" applyAlignment="1" applyProtection="1">
      <alignment horizontal="center" vertical="center"/>
    </xf>
    <xf numFmtId="38" fontId="8" fillId="0" borderId="2" xfId="1" applyFont="1" applyFill="1" applyBorder="1" applyAlignment="1" applyProtection="1">
      <alignment horizontal="center" vertical="center"/>
    </xf>
    <xf numFmtId="38" fontId="8" fillId="0" borderId="3" xfId="1" applyFont="1" applyFill="1" applyBorder="1" applyAlignment="1" applyProtection="1">
      <alignment horizontal="center" vertical="center"/>
    </xf>
    <xf numFmtId="38" fontId="8" fillId="0" borderId="1" xfId="1" applyFont="1" applyFill="1" applyBorder="1" applyAlignment="1" applyProtection="1">
      <alignment horizontal="center" vertical="center"/>
    </xf>
    <xf numFmtId="0" fontId="0" fillId="0" borderId="1" xfId="0" applyBorder="1" applyAlignment="1" applyProtection="1">
      <alignment horizontal="center" vertical="center"/>
    </xf>
    <xf numFmtId="38" fontId="12" fillId="2" borderId="2" xfId="1" applyFont="1" applyFill="1" applyBorder="1" applyAlignment="1" applyProtection="1">
      <alignment horizontal="center" vertical="center"/>
      <protection locked="0"/>
    </xf>
    <xf numFmtId="38" fontId="12" fillId="2" borderId="3" xfId="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0" fontId="0" fillId="0" borderId="1" xfId="0" applyBorder="1" applyAlignment="1" applyProtection="1">
      <alignment horizontal="center"/>
    </xf>
    <xf numFmtId="0" fontId="0" fillId="3" borderId="1" xfId="0" applyFill="1" applyBorder="1" applyAlignment="1" applyProtection="1">
      <alignment horizontal="center" vertical="center"/>
      <protection locked="0"/>
    </xf>
    <xf numFmtId="0" fontId="0" fillId="0" borderId="3" xfId="0" applyBorder="1" applyAlignment="1" applyProtection="1">
      <alignment horizontal="left"/>
    </xf>
    <xf numFmtId="0" fontId="0" fillId="0" borderId="4" xfId="0" applyBorder="1" applyAlignment="1" applyProtection="1">
      <alignment horizontal="left"/>
    </xf>
    <xf numFmtId="38" fontId="12" fillId="2" borderId="4" xfId="1" applyFont="1" applyFill="1" applyBorder="1" applyAlignment="1" applyProtection="1">
      <alignment horizontal="center" vertical="center"/>
      <protection locked="0"/>
    </xf>
    <xf numFmtId="0" fontId="0" fillId="0" borderId="1" xfId="0" applyBorder="1" applyAlignment="1" applyProtection="1">
      <alignment horizontal="left" shrinkToFit="1"/>
    </xf>
    <xf numFmtId="0" fontId="0" fillId="0" borderId="2" xfId="0" applyBorder="1" applyAlignment="1" applyProtection="1">
      <alignment horizontal="left" shrinkToFit="1"/>
    </xf>
    <xf numFmtId="0" fontId="0" fillId="0" borderId="3" xfId="0" applyBorder="1" applyAlignment="1" applyProtection="1">
      <alignment horizontal="left" shrinkToFit="1"/>
    </xf>
    <xf numFmtId="0" fontId="0" fillId="0" borderId="4" xfId="0" applyBorder="1" applyAlignment="1" applyProtection="1">
      <alignment horizontal="left" shrinkToFit="1"/>
    </xf>
    <xf numFmtId="0" fontId="0" fillId="0" borderId="2" xfId="0" applyFill="1" applyBorder="1" applyAlignment="1" applyProtection="1">
      <alignment horizontal="center"/>
    </xf>
    <xf numFmtId="0" fontId="0" fillId="0" borderId="3" xfId="0" applyFill="1" applyBorder="1" applyAlignment="1" applyProtection="1">
      <alignment horizontal="center"/>
    </xf>
    <xf numFmtId="0" fontId="0" fillId="0" borderId="4" xfId="0" applyFill="1" applyBorder="1" applyAlignment="1" applyProtection="1">
      <alignment horizontal="center"/>
    </xf>
    <xf numFmtId="38" fontId="8" fillId="0" borderId="4" xfId="1" applyFont="1" applyFill="1" applyBorder="1" applyAlignment="1" applyProtection="1">
      <alignment horizontal="center" vertical="center"/>
    </xf>
    <xf numFmtId="38" fontId="0" fillId="0" borderId="2" xfId="1" applyFont="1" applyFill="1" applyBorder="1" applyAlignment="1" applyProtection="1">
      <alignment horizontal="right" vertical="center"/>
    </xf>
    <xf numFmtId="38" fontId="0" fillId="0" borderId="3" xfId="1" applyFont="1" applyFill="1" applyBorder="1" applyAlignment="1" applyProtection="1">
      <alignment horizontal="right" vertical="center"/>
    </xf>
    <xf numFmtId="38" fontId="0" fillId="0" borderId="0" xfId="1" applyFont="1" applyFill="1" applyBorder="1" applyAlignment="1" applyProtection="1">
      <alignment horizontal="right" vertical="center"/>
    </xf>
    <xf numFmtId="0" fontId="0" fillId="0" borderId="1" xfId="0" applyBorder="1" applyAlignment="1" applyProtection="1">
      <alignment horizontal="center" shrinkToFit="1"/>
    </xf>
    <xf numFmtId="0" fontId="0" fillId="0" borderId="1" xfId="0" applyFont="1" applyBorder="1" applyAlignment="1" applyProtection="1">
      <alignment horizontal="center" vertical="center" shrinkToFit="1"/>
    </xf>
    <xf numFmtId="177" fontId="0" fillId="0" borderId="2" xfId="0" applyNumberFormat="1" applyFont="1" applyFill="1" applyBorder="1" applyAlignment="1" applyProtection="1">
      <alignment horizontal="center" vertical="center"/>
      <protection hidden="1"/>
    </xf>
    <xf numFmtId="177" fontId="0" fillId="0" borderId="3" xfId="0" applyNumberFormat="1" applyFont="1" applyFill="1" applyBorder="1" applyAlignment="1" applyProtection="1">
      <alignment horizontal="center" vertical="center"/>
      <protection hidden="1"/>
    </xf>
    <xf numFmtId="177" fontId="0" fillId="0" borderId="4" xfId="0" applyNumberFormat="1" applyFont="1" applyFill="1" applyBorder="1" applyAlignment="1" applyProtection="1">
      <alignment horizontal="center" vertical="center"/>
      <protection hidden="1"/>
    </xf>
    <xf numFmtId="178" fontId="0" fillId="0" borderId="2" xfId="0" applyNumberFormat="1" applyFont="1" applyFill="1" applyBorder="1" applyAlignment="1" applyProtection="1">
      <alignment vertical="center"/>
      <protection hidden="1"/>
    </xf>
    <xf numFmtId="178" fontId="0" fillId="0" borderId="3" xfId="0" applyNumberFormat="1" applyFont="1" applyFill="1" applyBorder="1" applyAlignment="1" applyProtection="1">
      <alignment vertical="center"/>
      <protection hidden="1"/>
    </xf>
    <xf numFmtId="178" fontId="0" fillId="0" borderId="4" xfId="0" applyNumberFormat="1" applyFont="1" applyFill="1" applyBorder="1" applyAlignment="1" applyProtection="1">
      <alignment vertical="center"/>
      <protection hidden="1"/>
    </xf>
    <xf numFmtId="178" fontId="0" fillId="0" borderId="2" xfId="0" applyNumberFormat="1" applyFont="1" applyFill="1" applyBorder="1" applyAlignment="1" applyProtection="1">
      <alignment horizontal="right" vertical="center"/>
      <protection hidden="1"/>
    </xf>
    <xf numFmtId="178" fontId="0" fillId="0" borderId="3" xfId="0" applyNumberFormat="1" applyFont="1" applyFill="1" applyBorder="1" applyAlignment="1" applyProtection="1">
      <alignment horizontal="right" vertical="center"/>
      <protection hidden="1"/>
    </xf>
    <xf numFmtId="178" fontId="0" fillId="0" borderId="4" xfId="0" applyNumberFormat="1" applyFont="1" applyFill="1" applyBorder="1" applyAlignment="1" applyProtection="1">
      <alignment horizontal="right" vertical="center"/>
      <protection hidden="1"/>
    </xf>
    <xf numFmtId="179" fontId="0" fillId="6" borderId="1" xfId="1" applyNumberFormat="1" applyFont="1" applyFill="1" applyBorder="1" applyAlignment="1" applyProtection="1">
      <alignment vertical="center"/>
      <protection hidden="1"/>
    </xf>
    <xf numFmtId="176" fontId="0" fillId="5" borderId="2" xfId="0" applyNumberFormat="1" applyFont="1" applyFill="1" applyBorder="1" applyAlignment="1" applyProtection="1">
      <alignment vertical="center"/>
      <protection hidden="1"/>
    </xf>
    <xf numFmtId="176" fontId="0" fillId="5" borderId="3" xfId="0" applyNumberFormat="1" applyFont="1" applyFill="1" applyBorder="1" applyAlignment="1" applyProtection="1">
      <alignment vertical="center"/>
      <protection hidden="1"/>
    </xf>
    <xf numFmtId="176" fontId="0" fillId="5" borderId="4" xfId="0" applyNumberFormat="1" applyFont="1" applyFill="1" applyBorder="1" applyAlignment="1" applyProtection="1">
      <alignment vertical="center"/>
      <protection hidden="1"/>
    </xf>
    <xf numFmtId="0" fontId="0" fillId="6" borderId="19" xfId="0" applyFont="1" applyFill="1" applyBorder="1" applyAlignment="1" applyProtection="1">
      <alignment horizontal="center" vertical="center"/>
      <protection hidden="1"/>
    </xf>
    <xf numFmtId="0" fontId="0" fillId="6" borderId="20" xfId="0" applyFont="1" applyFill="1" applyBorder="1" applyAlignment="1" applyProtection="1">
      <alignment horizontal="center" vertical="center"/>
      <protection hidden="1"/>
    </xf>
    <xf numFmtId="0" fontId="0" fillId="6" borderId="21" xfId="0" applyFont="1" applyFill="1" applyBorder="1" applyAlignment="1" applyProtection="1">
      <alignment horizontal="center" vertical="center"/>
      <protection hidden="1"/>
    </xf>
    <xf numFmtId="178" fontId="0" fillId="0" borderId="2" xfId="0" applyNumberFormat="1" applyFont="1" applyBorder="1" applyAlignment="1" applyProtection="1">
      <alignment horizontal="right" vertical="center"/>
      <protection hidden="1"/>
    </xf>
    <xf numFmtId="178" fontId="0" fillId="0" borderId="3" xfId="0" applyNumberFormat="1" applyFont="1" applyBorder="1" applyAlignment="1" applyProtection="1">
      <alignment horizontal="right" vertical="center"/>
      <protection hidden="1"/>
    </xf>
    <xf numFmtId="178" fontId="0" fillId="0" borderId="4" xfId="0" applyNumberFormat="1" applyFont="1" applyBorder="1" applyAlignment="1" applyProtection="1">
      <alignment horizontal="right" vertical="center"/>
      <protection hidden="1"/>
    </xf>
    <xf numFmtId="0" fontId="18" fillId="0" borderId="2" xfId="0" applyFont="1" applyBorder="1" applyAlignment="1" applyProtection="1">
      <alignment horizontal="center" vertical="center"/>
      <protection hidden="1"/>
    </xf>
    <xf numFmtId="0" fontId="18" fillId="0" borderId="3" xfId="0" applyFont="1" applyBorder="1" applyAlignment="1" applyProtection="1">
      <alignment horizontal="center" vertical="center"/>
      <protection hidden="1"/>
    </xf>
    <xf numFmtId="0" fontId="18" fillId="0" borderId="4" xfId="0" applyFont="1" applyBorder="1" applyAlignment="1" applyProtection="1">
      <alignment horizontal="center" vertical="center"/>
      <protection hidden="1"/>
    </xf>
    <xf numFmtId="0" fontId="0" fillId="6" borderId="2" xfId="0" applyFont="1" applyFill="1" applyBorder="1" applyAlignment="1" applyProtection="1">
      <alignment horizontal="center" vertical="center"/>
      <protection hidden="1"/>
    </xf>
    <xf numFmtId="0" fontId="0" fillId="6" borderId="3" xfId="0" applyFont="1" applyFill="1" applyBorder="1" applyAlignment="1" applyProtection="1">
      <alignment horizontal="center" vertical="center"/>
      <protection hidden="1"/>
    </xf>
    <xf numFmtId="0" fontId="0" fillId="6" borderId="4" xfId="0" applyFont="1" applyFill="1" applyBorder="1" applyAlignment="1" applyProtection="1">
      <alignment horizontal="center" vertical="center"/>
      <protection hidden="1"/>
    </xf>
    <xf numFmtId="180" fontId="23" fillId="0" borderId="2" xfId="1" applyNumberFormat="1" applyFont="1" applyBorder="1" applyAlignment="1" applyProtection="1">
      <alignment vertical="center"/>
      <protection hidden="1"/>
    </xf>
    <xf numFmtId="180" fontId="23" fillId="0" borderId="3" xfId="1" applyNumberFormat="1" applyFont="1" applyBorder="1" applyAlignment="1" applyProtection="1">
      <alignment vertical="center"/>
      <protection hidden="1"/>
    </xf>
    <xf numFmtId="180" fontId="23" fillId="0" borderId="4" xfId="1" applyNumberFormat="1" applyFont="1" applyBorder="1" applyAlignment="1" applyProtection="1">
      <alignment vertical="center"/>
      <protection hidden="1"/>
    </xf>
    <xf numFmtId="0" fontId="18" fillId="0" borderId="5" xfId="0" applyFont="1" applyBorder="1" applyAlignment="1" applyProtection="1">
      <alignment horizontal="center" vertical="center"/>
      <protection hidden="1"/>
    </xf>
    <xf numFmtId="0" fontId="18" fillId="0" borderId="6" xfId="0" applyFont="1" applyBorder="1" applyAlignment="1" applyProtection="1">
      <alignment horizontal="center" vertical="center"/>
      <protection hidden="1"/>
    </xf>
    <xf numFmtId="0" fontId="18" fillId="0" borderId="7" xfId="0" applyFont="1" applyBorder="1" applyAlignment="1" applyProtection="1">
      <alignment horizontal="center" vertical="center"/>
      <protection hidden="1"/>
    </xf>
    <xf numFmtId="0" fontId="18" fillId="0" borderId="11" xfId="0" applyFont="1" applyBorder="1" applyAlignment="1" applyProtection="1">
      <alignment horizontal="center" vertical="center"/>
      <protection hidden="1"/>
    </xf>
    <xf numFmtId="0" fontId="18" fillId="0" borderId="10" xfId="0" applyFont="1" applyBorder="1" applyAlignment="1" applyProtection="1">
      <alignment horizontal="center" vertical="center"/>
      <protection hidden="1"/>
    </xf>
    <xf numFmtId="0" fontId="18" fillId="0" borderId="12" xfId="0" applyFont="1" applyBorder="1" applyAlignment="1" applyProtection="1">
      <alignment horizontal="center" vertical="center"/>
      <protection hidden="1"/>
    </xf>
    <xf numFmtId="0" fontId="0" fillId="0" borderId="15" xfId="0" applyFont="1" applyBorder="1" applyAlignment="1" applyProtection="1">
      <alignment horizontal="center" vertical="center"/>
      <protection hidden="1"/>
    </xf>
    <xf numFmtId="0" fontId="0" fillId="0" borderId="16" xfId="0" applyFont="1" applyBorder="1" applyAlignment="1" applyProtection="1">
      <alignment horizontal="center" vertical="center"/>
      <protection hidden="1"/>
    </xf>
    <xf numFmtId="0" fontId="0" fillId="0" borderId="2" xfId="0" applyFont="1" applyBorder="1" applyAlignment="1" applyProtection="1">
      <alignment horizontal="center" vertical="center"/>
      <protection hidden="1"/>
    </xf>
    <xf numFmtId="0" fontId="0" fillId="0" borderId="3" xfId="0" applyFont="1" applyBorder="1" applyAlignment="1" applyProtection="1">
      <alignment horizontal="center" vertical="center"/>
      <protection hidden="1"/>
    </xf>
    <xf numFmtId="0" fontId="0" fillId="0" borderId="4" xfId="0" applyFont="1" applyBorder="1" applyAlignment="1" applyProtection="1">
      <alignment horizontal="center" vertical="center"/>
      <protection hidden="1"/>
    </xf>
    <xf numFmtId="183" fontId="0" fillId="6" borderId="2" xfId="0" applyNumberFormat="1" applyFont="1" applyFill="1" applyBorder="1" applyAlignment="1" applyProtection="1">
      <alignment horizontal="center" vertical="center" shrinkToFit="1"/>
      <protection hidden="1"/>
    </xf>
    <xf numFmtId="183" fontId="0" fillId="6" borderId="3" xfId="0" applyNumberFormat="1" applyFont="1" applyFill="1" applyBorder="1" applyAlignment="1" applyProtection="1">
      <alignment horizontal="center" vertical="center" shrinkToFit="1"/>
      <protection hidden="1"/>
    </xf>
    <xf numFmtId="183" fontId="0" fillId="6" borderId="4" xfId="0" applyNumberFormat="1" applyFont="1" applyFill="1" applyBorder="1" applyAlignment="1" applyProtection="1">
      <alignment horizontal="center" vertical="center" shrinkToFit="1"/>
      <protection hidden="1"/>
    </xf>
    <xf numFmtId="0" fontId="20" fillId="0" borderId="2" xfId="0" applyFont="1" applyBorder="1" applyAlignment="1" applyProtection="1">
      <alignment horizontal="center" vertical="center" shrinkToFit="1"/>
      <protection hidden="1"/>
    </xf>
    <xf numFmtId="0" fontId="20" fillId="0" borderId="3" xfId="0" applyFont="1" applyBorder="1" applyAlignment="1" applyProtection="1">
      <alignment horizontal="center" vertical="center" shrinkToFit="1"/>
      <protection hidden="1"/>
    </xf>
    <xf numFmtId="0" fontId="20" fillId="0" borderId="4" xfId="0" applyFont="1" applyBorder="1" applyAlignment="1" applyProtection="1">
      <alignment horizontal="center" vertical="center" shrinkToFit="1"/>
      <protection hidden="1"/>
    </xf>
    <xf numFmtId="0" fontId="20" fillId="0" borderId="2" xfId="0" applyFont="1" applyBorder="1" applyAlignment="1" applyProtection="1">
      <alignment horizontal="center" vertical="center"/>
      <protection hidden="1"/>
    </xf>
    <xf numFmtId="0" fontId="20" fillId="0" borderId="3" xfId="0" applyFont="1" applyBorder="1" applyAlignment="1" applyProtection="1">
      <alignment horizontal="center" vertical="center"/>
      <protection hidden="1"/>
    </xf>
    <xf numFmtId="0" fontId="20" fillId="0" borderId="4" xfId="0" applyFont="1" applyBorder="1" applyAlignment="1" applyProtection="1">
      <alignment horizontal="center" vertical="center"/>
      <protection hidden="1"/>
    </xf>
    <xf numFmtId="185" fontId="0" fillId="0" borderId="1" xfId="0" applyNumberFormat="1" applyBorder="1" applyAlignment="1" applyProtection="1">
      <alignment horizontal="center" vertical="center"/>
      <protection hidden="1"/>
    </xf>
    <xf numFmtId="185" fontId="0" fillId="0" borderId="1" xfId="0" applyNumberFormat="1" applyFont="1" applyBorder="1" applyAlignment="1" applyProtection="1">
      <alignment horizontal="center" vertical="center"/>
      <protection hidden="1"/>
    </xf>
    <xf numFmtId="185" fontId="0" fillId="0" borderId="1" xfId="0" applyNumberFormat="1" applyBorder="1" applyAlignment="1">
      <alignment horizontal="center" vertical="center"/>
    </xf>
    <xf numFmtId="184" fontId="0" fillId="0" borderId="2" xfId="0" applyNumberFormat="1" applyBorder="1" applyAlignment="1" applyProtection="1">
      <alignment horizontal="center" vertical="center"/>
      <protection hidden="1"/>
    </xf>
    <xf numFmtId="184" fontId="0" fillId="0" borderId="3" xfId="0" applyNumberFormat="1" applyBorder="1" applyAlignment="1" applyProtection="1">
      <alignment horizontal="center" vertical="center"/>
      <protection hidden="1"/>
    </xf>
    <xf numFmtId="184" fontId="0" fillId="0" borderId="4" xfId="0" applyNumberFormat="1" applyBorder="1" applyAlignment="1" applyProtection="1">
      <alignment horizontal="center" vertical="center"/>
      <protection hidden="1"/>
    </xf>
    <xf numFmtId="186" fontId="0" fillId="0" borderId="2" xfId="0" applyNumberFormat="1" applyBorder="1" applyAlignment="1" applyProtection="1">
      <alignment horizontal="center" vertical="center"/>
      <protection hidden="1"/>
    </xf>
    <xf numFmtId="186" fontId="0" fillId="0" borderId="3" xfId="0" applyNumberFormat="1" applyBorder="1" applyAlignment="1" applyProtection="1">
      <alignment horizontal="center" vertical="center"/>
      <protection hidden="1"/>
    </xf>
    <xf numFmtId="186" fontId="0" fillId="0" borderId="4" xfId="0" applyNumberFormat="1" applyBorder="1" applyAlignment="1" applyProtection="1">
      <alignment horizontal="center" vertical="center"/>
      <protection hidden="1"/>
    </xf>
    <xf numFmtId="0" fontId="0" fillId="0" borderId="6" xfId="0" applyFont="1" applyFill="1" applyBorder="1" applyAlignment="1" applyProtection="1">
      <alignment horizontal="center" vertical="center"/>
      <protection hidden="1"/>
    </xf>
    <xf numFmtId="0" fontId="0" fillId="0" borderId="6" xfId="0"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187" fontId="0" fillId="0" borderId="2" xfId="0" applyNumberFormat="1" applyFont="1" applyBorder="1" applyAlignment="1" applyProtection="1">
      <alignment horizontal="center" vertical="center"/>
      <protection hidden="1"/>
    </xf>
    <xf numFmtId="187" fontId="0" fillId="0" borderId="3" xfId="0" applyNumberFormat="1" applyFont="1" applyBorder="1" applyAlignment="1" applyProtection="1">
      <alignment horizontal="center" vertical="center"/>
      <protection hidden="1"/>
    </xf>
    <xf numFmtId="187" fontId="0" fillId="0" borderId="4" xfId="0" applyNumberFormat="1" applyFont="1" applyBorder="1" applyAlignment="1" applyProtection="1">
      <alignment horizontal="center" vertical="center"/>
      <protection hidden="1"/>
    </xf>
    <xf numFmtId="0" fontId="0" fillId="0" borderId="0" xfId="0" applyFont="1" applyAlignment="1" applyProtection="1">
      <alignment vertical="center" shrinkToFit="1"/>
      <protection hidden="1"/>
    </xf>
    <xf numFmtId="0" fontId="0" fillId="0" borderId="0" xfId="0" applyFont="1" applyAlignment="1" applyProtection="1">
      <alignment horizontal="left" vertical="center" shrinkToFit="1"/>
      <protection hidden="1"/>
    </xf>
    <xf numFmtId="0" fontId="0" fillId="6" borderId="1" xfId="0" applyFont="1" applyFill="1" applyBorder="1" applyAlignment="1" applyProtection="1">
      <alignment horizontal="center" vertical="center"/>
      <protection hidden="1"/>
    </xf>
    <xf numFmtId="186" fontId="0" fillId="0" borderId="1" xfId="0" applyNumberFormat="1" applyBorder="1" applyAlignment="1" applyProtection="1">
      <alignment horizontal="center" vertical="center"/>
      <protection hidden="1"/>
    </xf>
    <xf numFmtId="186" fontId="0" fillId="0" borderId="1" xfId="0" applyNumberFormat="1" applyFont="1" applyBorder="1" applyAlignment="1" applyProtection="1">
      <alignment horizontal="center" vertical="center"/>
      <protection hidden="1"/>
    </xf>
    <xf numFmtId="186" fontId="0" fillId="0" borderId="1" xfId="0" applyNumberFormat="1" applyBorder="1" applyAlignment="1">
      <alignment horizontal="center" vertical="center"/>
    </xf>
    <xf numFmtId="0" fontId="18" fillId="5" borderId="5" xfId="0" applyFont="1" applyFill="1" applyBorder="1" applyAlignment="1" applyProtection="1">
      <alignment horizontal="center" vertical="center" wrapText="1"/>
      <protection hidden="1"/>
    </xf>
    <xf numFmtId="0" fontId="18" fillId="5" borderId="6" xfId="0" applyFont="1" applyFill="1" applyBorder="1" applyAlignment="1" applyProtection="1">
      <alignment horizontal="center" vertical="center" wrapText="1"/>
      <protection hidden="1"/>
    </xf>
    <xf numFmtId="0" fontId="18" fillId="5" borderId="7" xfId="0" applyFont="1" applyFill="1" applyBorder="1" applyAlignment="1" applyProtection="1">
      <alignment horizontal="center" vertical="center" wrapText="1"/>
      <protection hidden="1"/>
    </xf>
    <xf numFmtId="0" fontId="18" fillId="5" borderId="11" xfId="0" applyFont="1" applyFill="1" applyBorder="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8" fillId="5" borderId="12" xfId="0" applyFont="1" applyFill="1" applyBorder="1" applyAlignment="1" applyProtection="1">
      <alignment horizontal="center" vertical="center" wrapText="1"/>
      <protection hidden="1"/>
    </xf>
    <xf numFmtId="0" fontId="0" fillId="0" borderId="0" xfId="0" applyFont="1" applyAlignment="1" applyProtection="1">
      <alignment horizontal="left" vertical="center"/>
      <protection hidden="1"/>
    </xf>
    <xf numFmtId="0" fontId="0" fillId="0" borderId="6" xfId="0" applyFill="1" applyBorder="1" applyAlignment="1">
      <alignment horizontal="center" vertical="center"/>
    </xf>
    <xf numFmtId="0" fontId="18" fillId="0" borderId="1" xfId="0" applyFont="1" applyBorder="1" applyAlignment="1" applyProtection="1">
      <alignment horizontal="center" vertical="center"/>
      <protection hidden="1"/>
    </xf>
    <xf numFmtId="0" fontId="0" fillId="0" borderId="1" xfId="0" applyFont="1" applyBorder="1" applyAlignment="1" applyProtection="1">
      <alignment horizontal="center" vertical="center"/>
      <protection hidden="1"/>
    </xf>
    <xf numFmtId="0" fontId="0" fillId="6" borderId="1" xfId="0" applyFont="1" applyFill="1" applyBorder="1" applyAlignment="1" applyProtection="1">
      <alignment horizontal="center" vertical="center" shrinkToFit="1"/>
      <protection hidden="1"/>
    </xf>
    <xf numFmtId="0" fontId="0" fillId="0" borderId="1" xfId="0" applyFont="1" applyBorder="1" applyAlignment="1">
      <alignment horizontal="center" vertical="center"/>
    </xf>
    <xf numFmtId="0" fontId="20" fillId="0" borderId="1" xfId="0" applyFont="1" applyBorder="1" applyAlignment="1" applyProtection="1">
      <alignment horizontal="center" vertical="center" shrinkToFit="1"/>
      <protection hidden="1"/>
    </xf>
    <xf numFmtId="0" fontId="20" fillId="0" borderId="1" xfId="0" applyFont="1" applyBorder="1" applyAlignment="1" applyProtection="1">
      <alignment horizontal="center" vertical="center"/>
      <protection hidden="1"/>
    </xf>
    <xf numFmtId="0" fontId="0" fillId="0" borderId="1" xfId="0" applyFont="1" applyBorder="1" applyAlignment="1">
      <alignment vertical="center"/>
    </xf>
    <xf numFmtId="176" fontId="0" fillId="5" borderId="3" xfId="0" applyNumberFormat="1" applyFont="1" applyFill="1" applyBorder="1" applyAlignment="1">
      <alignment vertical="center"/>
    </xf>
    <xf numFmtId="176" fontId="0" fillId="5" borderId="4" xfId="0" applyNumberFormat="1" applyFont="1" applyFill="1" applyBorder="1" applyAlignment="1">
      <alignment vertical="center"/>
    </xf>
    <xf numFmtId="178" fontId="0" fillId="0" borderId="1" xfId="0" applyNumberFormat="1" applyFont="1" applyBorder="1" applyAlignment="1" applyProtection="1">
      <alignment horizontal="right" vertical="center"/>
      <protection hidden="1"/>
    </xf>
    <xf numFmtId="178" fontId="0" fillId="0" borderId="1" xfId="0" applyNumberFormat="1" applyFont="1" applyBorder="1" applyAlignment="1">
      <alignment horizontal="right" vertical="center"/>
    </xf>
    <xf numFmtId="3" fontId="0" fillId="8" borderId="1" xfId="0" applyNumberFormat="1" applyFont="1" applyFill="1" applyBorder="1" applyAlignment="1" applyProtection="1">
      <alignment horizontal="center" vertical="center"/>
      <protection locked="0"/>
    </xf>
    <xf numFmtId="0" fontId="0" fillId="8" borderId="1" xfId="0" applyFont="1" applyFill="1" applyBorder="1" applyAlignment="1" applyProtection="1">
      <alignment horizontal="center" vertical="center"/>
      <protection locked="0"/>
    </xf>
    <xf numFmtId="178" fontId="0" fillId="0" borderId="1" xfId="0" applyNumberFormat="1" applyFont="1" applyFill="1" applyBorder="1" applyAlignment="1" applyProtection="1">
      <alignment horizontal="right" vertical="center"/>
      <protection hidden="1"/>
    </xf>
    <xf numFmtId="178" fontId="0" fillId="0" borderId="1" xfId="0" applyNumberFormat="1" applyFont="1" applyFill="1" applyBorder="1" applyAlignment="1" applyProtection="1">
      <alignment vertical="center"/>
      <protection hidden="1"/>
    </xf>
    <xf numFmtId="0" fontId="0" fillId="6" borderId="18" xfId="0" applyFont="1" applyFill="1" applyBorder="1" applyAlignment="1" applyProtection="1">
      <alignment horizontal="center" vertical="center"/>
      <protection hidden="1"/>
    </xf>
    <xf numFmtId="0" fontId="0" fillId="0" borderId="18" xfId="0" applyFont="1" applyBorder="1" applyAlignment="1">
      <alignment horizontal="center" vertical="center"/>
    </xf>
    <xf numFmtId="178" fontId="0" fillId="0" borderId="1" xfId="0" applyNumberFormat="1" applyFont="1" applyBorder="1" applyAlignment="1">
      <alignment vertical="center"/>
    </xf>
    <xf numFmtId="0" fontId="0" fillId="0" borderId="0" xfId="0" applyFill="1" applyBorder="1" applyAlignment="1">
      <alignment horizontal="center" vertical="center"/>
    </xf>
    <xf numFmtId="183" fontId="0" fillId="6" borderId="1" xfId="0" applyNumberFormat="1" applyFont="1" applyFill="1" applyBorder="1" applyAlignment="1" applyProtection="1">
      <alignment horizontal="center" vertical="center" shrinkToFit="1"/>
      <protection hidden="1"/>
    </xf>
    <xf numFmtId="177" fontId="0" fillId="0" borderId="1" xfId="0" applyNumberFormat="1" applyFont="1" applyFill="1" applyBorder="1" applyAlignment="1" applyProtection="1">
      <alignment horizontal="center" vertical="center"/>
      <protection hidden="1"/>
    </xf>
    <xf numFmtId="176" fontId="0" fillId="5" borderId="1" xfId="0" applyNumberFormat="1" applyFont="1" applyFill="1" applyBorder="1" applyAlignment="1" applyProtection="1">
      <alignment vertical="center"/>
      <protection hidden="1"/>
    </xf>
    <xf numFmtId="0" fontId="18" fillId="5" borderId="5" xfId="0" applyFont="1" applyFill="1" applyBorder="1" applyAlignment="1" applyProtection="1">
      <alignment horizontal="center" vertical="center"/>
      <protection hidden="1"/>
    </xf>
    <xf numFmtId="0" fontId="18" fillId="5" borderId="6" xfId="0" applyFont="1" applyFill="1" applyBorder="1" applyAlignment="1" applyProtection="1">
      <alignment horizontal="center" vertical="center"/>
      <protection hidden="1"/>
    </xf>
    <xf numFmtId="0" fontId="18" fillId="5" borderId="7" xfId="0" applyFont="1" applyFill="1" applyBorder="1" applyAlignment="1" applyProtection="1">
      <alignment horizontal="center" vertical="center"/>
      <protection hidden="1"/>
    </xf>
    <xf numFmtId="0" fontId="18" fillId="5" borderId="11" xfId="0" applyFont="1" applyFill="1" applyBorder="1" applyAlignment="1" applyProtection="1">
      <alignment horizontal="center" vertical="center"/>
      <protection hidden="1"/>
    </xf>
    <xf numFmtId="0" fontId="18" fillId="5" borderId="10" xfId="0" applyFont="1" applyFill="1" applyBorder="1" applyAlignment="1" applyProtection="1">
      <alignment horizontal="center" vertical="center"/>
      <protection hidden="1"/>
    </xf>
    <xf numFmtId="0" fontId="18" fillId="5" borderId="12" xfId="0" applyFont="1" applyFill="1" applyBorder="1" applyAlignment="1" applyProtection="1">
      <alignment horizontal="center" vertical="center"/>
      <protection hidden="1"/>
    </xf>
    <xf numFmtId="180" fontId="23" fillId="0" borderId="0" xfId="1" applyNumberFormat="1" applyFont="1" applyAlignment="1" applyProtection="1">
      <alignment horizontal="center" vertical="center"/>
      <protection hidden="1"/>
    </xf>
    <xf numFmtId="180" fontId="23" fillId="0" borderId="0" xfId="1" applyNumberFormat="1" applyFont="1" applyAlignment="1" applyProtection="1">
      <alignment vertical="center"/>
      <protection hidden="1"/>
    </xf>
    <xf numFmtId="0" fontId="0" fillId="3" borderId="2" xfId="0" applyFont="1" applyFill="1" applyBorder="1" applyAlignment="1" applyProtection="1">
      <alignment horizontal="center" vertical="center"/>
      <protection hidden="1"/>
    </xf>
    <xf numFmtId="0" fontId="0" fillId="3" borderId="3" xfId="0" applyFont="1" applyFill="1" applyBorder="1" applyAlignment="1" applyProtection="1">
      <alignment horizontal="center" vertical="center"/>
      <protection hidden="1"/>
    </xf>
    <xf numFmtId="0" fontId="0" fillId="3" borderId="4" xfId="0" applyFont="1" applyFill="1" applyBorder="1" applyAlignment="1" applyProtection="1">
      <alignment horizontal="center" vertical="center"/>
      <protection hidden="1"/>
    </xf>
    <xf numFmtId="178" fontId="14" fillId="3" borderId="5" xfId="0" applyNumberFormat="1" applyFont="1" applyFill="1" applyBorder="1" applyAlignment="1" applyProtection="1">
      <alignment horizontal="center" vertical="center"/>
      <protection hidden="1"/>
    </xf>
    <xf numFmtId="178" fontId="14" fillId="3" borderId="6" xfId="0" applyNumberFormat="1" applyFont="1" applyFill="1" applyBorder="1" applyAlignment="1" applyProtection="1">
      <alignment horizontal="center" vertical="center"/>
      <protection hidden="1"/>
    </xf>
    <xf numFmtId="178" fontId="14" fillId="3" borderId="7" xfId="0" applyNumberFormat="1" applyFont="1" applyFill="1" applyBorder="1" applyAlignment="1" applyProtection="1">
      <alignment horizontal="center" vertical="center"/>
      <protection hidden="1"/>
    </xf>
    <xf numFmtId="178" fontId="14" fillId="3" borderId="11" xfId="0" applyNumberFormat="1" applyFont="1" applyFill="1" applyBorder="1" applyAlignment="1" applyProtection="1">
      <alignment horizontal="center" vertical="center"/>
      <protection hidden="1"/>
    </xf>
    <xf numFmtId="178" fontId="14" fillId="3" borderId="10" xfId="0" applyNumberFormat="1" applyFont="1" applyFill="1" applyBorder="1" applyAlignment="1" applyProtection="1">
      <alignment horizontal="center" vertical="center"/>
      <protection hidden="1"/>
    </xf>
    <xf numFmtId="178" fontId="14" fillId="3" borderId="12" xfId="0" applyNumberFormat="1" applyFont="1" applyFill="1" applyBorder="1" applyAlignment="1" applyProtection="1">
      <alignment horizontal="center" vertical="center"/>
      <protection hidden="1"/>
    </xf>
    <xf numFmtId="0" fontId="0" fillId="0" borderId="0" xfId="0" applyFont="1" applyBorder="1" applyAlignment="1" applyProtection="1">
      <alignment horizontal="center" vertical="center"/>
      <protection hidden="1"/>
    </xf>
  </cellXfs>
  <cellStyles count="2">
    <cellStyle name="桁区切り" xfId="1" builtinId="6"/>
    <cellStyle name="標準" xfId="0" builtinId="0"/>
  </cellStyles>
  <dxfs count="5">
    <dxf>
      <font>
        <condense val="0"/>
        <extend val="0"/>
        <color indexed="9"/>
      </font>
    </dxf>
    <dxf>
      <font>
        <condense val="0"/>
        <extend val="0"/>
        <color indexed="9"/>
      </font>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FFF99"/>
      <color rgb="FFB7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19050</xdr:rowOff>
    </xdr:from>
    <xdr:to>
      <xdr:col>22</xdr:col>
      <xdr:colOff>123825</xdr:colOff>
      <xdr:row>0</xdr:row>
      <xdr:rowOff>571500</xdr:rowOff>
    </xdr:to>
    <xdr:sp textlink="" fLocksText="0">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71450" y="19050"/>
          <a:ext cx="6867525" cy="552450"/>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54864" bIns="0" anchor="t" upright="1"/>
        <a:lstStyle/>
        <a:p>
          <a:pPr algn="ctr" rtl="0">
            <a:defRPr sz="1000"/>
          </a:pPr>
          <a:r>
            <a:rPr lang="ja-JP" altLang="en-US" sz="2600" b="0" i="0" u="none" strike="noStrike" baseline="0">
              <a:solidFill>
                <a:srgbClr val="000000"/>
              </a:solidFill>
              <a:latin typeface="HG創英角ｺﾞｼｯｸUB"/>
              <a:ea typeface="HG創英角ｺﾞｼｯｸUB"/>
            </a:rPr>
            <a:t>国民健康保険料試算シート</a:t>
          </a:r>
        </a:p>
      </xdr:txBody>
    </xdr:sp>
    <xdr:clientData/>
  </xdr:twoCellAnchor>
  <xdr:twoCellAnchor>
    <xdr:from>
      <xdr:col>0</xdr:col>
      <xdr:colOff>66675</xdr:colOff>
      <xdr:row>56</xdr:row>
      <xdr:rowOff>47625</xdr:rowOff>
    </xdr:from>
    <xdr:to>
      <xdr:col>15</xdr:col>
      <xdr:colOff>152400</xdr:colOff>
      <xdr:row>60</xdr:row>
      <xdr:rowOff>95250</xdr:rowOff>
    </xdr:to>
    <xdr:sp textlink="">
      <xdr:nvSpPr>
        <xdr:cNvPr id="4" name="AutoShape 96">
          <a:extLst>
            <a:ext uri="{FF2B5EF4-FFF2-40B4-BE49-F238E27FC236}">
              <a16:creationId xmlns:a16="http://schemas.microsoft.com/office/drawing/2014/main" id="{00000000-0008-0000-0000-000004000000}"/>
            </a:ext>
          </a:extLst>
        </xdr:cNvPr>
        <xdr:cNvSpPr>
          <a:spLocks noChangeArrowheads="1"/>
        </xdr:cNvSpPr>
      </xdr:nvSpPr>
      <xdr:spPr bwMode="auto">
        <a:xfrm>
          <a:off x="66675" y="12039600"/>
          <a:ext cx="4800600" cy="962025"/>
        </a:xfrm>
        <a:prstGeom prst="wedgeRoundRectCallout">
          <a:avLst>
            <a:gd name="adj1" fmla="val 49941"/>
            <a:gd name="adj2" fmla="val 32168"/>
            <a:gd name="adj3" fmla="val 16667"/>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65"/>
  <sheetViews>
    <sheetView tabSelected="1" view="pageBreakPreview" topLeftCell="A10" zoomScaleNormal="100" zoomScaleSheetLayoutView="100" workbookViewId="0">
      <selection activeCell="CC28" sqref="CC28"/>
    </sheetView>
  </sheetViews>
  <sheetFormatPr defaultColWidth="4.125" defaultRowHeight="13.5" customHeight="1" x14ac:dyDescent="0.4"/>
  <cols>
    <col min="1" max="23" width="4.125" style="2" customWidth="1"/>
    <col min="24" max="24" width="4.125" style="2" hidden="1" customWidth="1"/>
    <col min="25" max="25" width="8" style="2" hidden="1" customWidth="1"/>
    <col min="26" max="71" width="4.125" style="2" hidden="1" customWidth="1"/>
    <col min="72" max="74" width="4.125" style="2" customWidth="1"/>
    <col min="75" max="75" width="7.5" style="2" customWidth="1"/>
    <col min="76" max="78" width="4.125" style="2" customWidth="1"/>
    <col min="79" max="16384" width="4.125" style="2"/>
  </cols>
  <sheetData>
    <row r="1" spans="1:34" ht="46.5" customHeight="1" x14ac:dyDescent="0.4">
      <c r="A1" s="1"/>
      <c r="B1" s="1"/>
      <c r="C1" s="1"/>
      <c r="D1" s="1"/>
      <c r="E1" s="1"/>
      <c r="F1" s="1"/>
      <c r="G1" s="1"/>
      <c r="H1" s="1"/>
      <c r="I1" s="1"/>
      <c r="J1" s="1"/>
      <c r="K1" s="1"/>
      <c r="L1" s="1"/>
      <c r="M1" s="1"/>
      <c r="N1" s="1"/>
      <c r="O1" s="1"/>
      <c r="P1" s="1"/>
      <c r="Q1" s="1"/>
      <c r="R1" s="1"/>
      <c r="S1" s="1"/>
      <c r="T1" s="1"/>
      <c r="U1" s="1"/>
      <c r="V1" s="1"/>
      <c r="W1" s="1"/>
    </row>
    <row r="2" spans="1:34" ht="18" customHeight="1" x14ac:dyDescent="0.4">
      <c r="A2" s="3" t="s">
        <v>0</v>
      </c>
      <c r="B2" s="1" t="s">
        <v>133</v>
      </c>
      <c r="C2" s="1"/>
      <c r="D2" s="1"/>
      <c r="E2" s="1"/>
      <c r="F2" s="1"/>
      <c r="G2" s="1"/>
      <c r="H2" s="1"/>
      <c r="I2" s="1"/>
      <c r="J2" s="1"/>
      <c r="K2" s="1"/>
      <c r="L2" s="1"/>
      <c r="M2" s="1"/>
      <c r="N2" s="1"/>
      <c r="O2" s="1"/>
      <c r="P2" s="1"/>
      <c r="Q2" s="1"/>
      <c r="R2" s="1"/>
      <c r="S2" s="1"/>
      <c r="T2" s="1"/>
      <c r="U2" s="1"/>
      <c r="V2" s="1"/>
      <c r="W2" s="1"/>
    </row>
    <row r="3" spans="1:34" ht="18" customHeight="1" x14ac:dyDescent="0.4">
      <c r="A3" s="1"/>
      <c r="B3" s="1" t="s">
        <v>111</v>
      </c>
      <c r="C3" s="1"/>
      <c r="D3" s="1"/>
      <c r="E3" s="1"/>
      <c r="F3" s="1"/>
      <c r="G3" s="1"/>
      <c r="H3" s="1"/>
      <c r="I3" s="1"/>
      <c r="J3" s="1"/>
      <c r="K3" s="1"/>
      <c r="L3" s="1"/>
      <c r="M3" s="1"/>
      <c r="N3" s="1"/>
      <c r="O3" s="1"/>
      <c r="P3" s="1"/>
      <c r="Q3" s="1"/>
      <c r="R3" s="1"/>
      <c r="S3" s="1"/>
      <c r="T3" s="1"/>
      <c r="U3" s="1"/>
      <c r="V3" s="1"/>
      <c r="W3" s="1"/>
      <c r="Y3" s="2" t="s">
        <v>145</v>
      </c>
    </row>
    <row r="4" spans="1:34" ht="18" customHeight="1" x14ac:dyDescent="0.4">
      <c r="A4" s="3" t="s">
        <v>0</v>
      </c>
      <c r="B4" s="4" t="s">
        <v>110</v>
      </c>
      <c r="C4" s="1"/>
      <c r="D4" s="1"/>
      <c r="E4" s="1"/>
      <c r="F4" s="1"/>
      <c r="G4" s="1"/>
      <c r="H4" s="1"/>
      <c r="I4" s="1"/>
      <c r="J4" s="1"/>
      <c r="K4" s="1"/>
      <c r="L4" s="1"/>
      <c r="M4" s="1"/>
      <c r="N4" s="1"/>
      <c r="O4" s="1"/>
      <c r="P4" s="1"/>
      <c r="Q4" s="1"/>
      <c r="R4" s="1"/>
      <c r="S4" s="1"/>
      <c r="T4" s="1"/>
      <c r="U4" s="1"/>
      <c r="V4" s="1"/>
      <c r="W4" s="1"/>
    </row>
    <row r="5" spans="1:34" ht="20.25" x14ac:dyDescent="0.4">
      <c r="A5" s="1"/>
      <c r="B5" s="5" t="s">
        <v>1</v>
      </c>
      <c r="C5" s="1"/>
      <c r="D5" s="1"/>
      <c r="E5" s="1"/>
      <c r="F5" s="1"/>
      <c r="G5" s="1"/>
      <c r="H5" s="1"/>
      <c r="I5" s="1"/>
      <c r="J5" s="1"/>
      <c r="K5" s="1"/>
      <c r="L5" s="1"/>
      <c r="M5" s="1"/>
      <c r="N5" s="1"/>
      <c r="O5" s="1"/>
      <c r="P5" s="1"/>
      <c r="Q5" s="1"/>
      <c r="R5" s="1"/>
      <c r="S5" s="1"/>
      <c r="T5" s="1"/>
      <c r="U5" s="1"/>
      <c r="V5" s="1"/>
      <c r="W5" s="1"/>
    </row>
    <row r="6" spans="1:34" ht="18" customHeight="1" x14ac:dyDescent="0.4">
      <c r="A6" s="4">
        <v>1</v>
      </c>
      <c r="B6" s="6"/>
      <c r="C6" s="4" t="s">
        <v>2</v>
      </c>
      <c r="D6" s="1"/>
      <c r="E6" s="1"/>
      <c r="F6" s="1"/>
      <c r="G6" s="1"/>
      <c r="H6" s="1"/>
      <c r="I6" s="1"/>
      <c r="J6" s="1"/>
      <c r="K6" s="1"/>
      <c r="L6" s="1"/>
      <c r="M6" s="1"/>
      <c r="N6" s="1"/>
      <c r="O6" s="1"/>
      <c r="P6" s="1"/>
      <c r="Q6" s="1"/>
      <c r="R6" s="1"/>
      <c r="S6" s="1"/>
      <c r="T6" s="1"/>
      <c r="U6" s="1"/>
      <c r="V6" s="1"/>
      <c r="W6" s="1"/>
    </row>
    <row r="7" spans="1:34" ht="18" customHeight="1" x14ac:dyDescent="0.4">
      <c r="A7" s="4">
        <v>2</v>
      </c>
      <c r="B7" s="7" t="s">
        <v>3</v>
      </c>
      <c r="C7" s="1"/>
      <c r="D7" s="1"/>
      <c r="E7" s="1"/>
      <c r="F7" s="1"/>
      <c r="G7" s="1"/>
      <c r="H7" s="1"/>
      <c r="I7" s="1"/>
      <c r="J7" s="1"/>
      <c r="K7" s="1"/>
      <c r="L7" s="1"/>
      <c r="M7" s="1"/>
      <c r="N7" s="1"/>
      <c r="O7" s="1"/>
      <c r="P7" s="1"/>
      <c r="Q7" s="1"/>
      <c r="R7" s="1"/>
      <c r="S7" s="1"/>
      <c r="T7" s="1"/>
      <c r="U7" s="1"/>
      <c r="V7" s="1"/>
      <c r="W7" s="1"/>
    </row>
    <row r="8" spans="1:34" ht="18" customHeight="1" x14ac:dyDescent="0.4">
      <c r="A8" s="8">
        <v>3</v>
      </c>
      <c r="B8" s="9" t="s">
        <v>120</v>
      </c>
      <c r="C8" s="1"/>
      <c r="D8" s="1"/>
      <c r="E8" s="10"/>
      <c r="F8" s="10"/>
      <c r="G8" s="10"/>
      <c r="H8" s="10"/>
      <c r="I8" s="10"/>
      <c r="J8" s="10"/>
      <c r="K8" s="10"/>
      <c r="L8" s="10"/>
      <c r="M8" s="10"/>
      <c r="N8" s="10"/>
      <c r="O8" s="10"/>
      <c r="P8" s="10"/>
      <c r="Q8" s="10"/>
      <c r="R8" s="10"/>
      <c r="S8" s="10"/>
      <c r="T8" s="10"/>
      <c r="U8" s="10"/>
      <c r="V8" s="10"/>
      <c r="W8" s="11"/>
      <c r="X8" s="12"/>
      <c r="Y8" s="12"/>
      <c r="Z8" s="12"/>
      <c r="AH8" s="12"/>
    </row>
    <row r="9" spans="1:34" ht="18" customHeight="1" x14ac:dyDescent="0.4">
      <c r="A9" s="8"/>
      <c r="B9" s="9" t="s">
        <v>113</v>
      </c>
      <c r="C9" s="1"/>
      <c r="D9" s="1"/>
      <c r="E9" s="11"/>
      <c r="F9" s="11"/>
      <c r="G9" s="11"/>
      <c r="H9" s="11"/>
      <c r="I9" s="11"/>
      <c r="J9" s="11"/>
      <c r="K9" s="11"/>
      <c r="L9" s="11"/>
      <c r="M9" s="11"/>
      <c r="N9" s="11"/>
      <c r="O9" s="11"/>
      <c r="P9" s="11"/>
      <c r="Q9" s="11"/>
      <c r="R9" s="11"/>
      <c r="S9" s="11"/>
      <c r="T9" s="11"/>
      <c r="U9" s="11"/>
      <c r="V9" s="11"/>
      <c r="W9" s="1"/>
    </row>
    <row r="10" spans="1:34" ht="18" customHeight="1" x14ac:dyDescent="0.4">
      <c r="A10" s="4">
        <v>4</v>
      </c>
      <c r="B10" s="13" t="s">
        <v>4</v>
      </c>
      <c r="C10" s="1"/>
      <c r="D10" s="1"/>
      <c r="E10" s="1"/>
      <c r="F10" s="1"/>
      <c r="G10" s="1"/>
      <c r="H10" s="1"/>
      <c r="I10" s="1"/>
      <c r="J10" s="1"/>
      <c r="K10" s="1"/>
      <c r="L10" s="1"/>
      <c r="M10" s="1"/>
      <c r="N10" s="1"/>
      <c r="O10" s="1"/>
      <c r="P10" s="1"/>
      <c r="Q10" s="1"/>
      <c r="R10" s="1"/>
      <c r="S10" s="1"/>
      <c r="T10" s="1"/>
      <c r="U10" s="1"/>
      <c r="V10" s="1"/>
      <c r="W10" s="1"/>
    </row>
    <row r="11" spans="1:34" ht="18" customHeight="1" x14ac:dyDescent="0.4">
      <c r="A11" s="4">
        <v>5</v>
      </c>
      <c r="B11" s="13" t="s">
        <v>115</v>
      </c>
      <c r="C11" s="1"/>
      <c r="D11" s="1"/>
      <c r="E11" s="1"/>
      <c r="F11" s="1"/>
      <c r="G11" s="1"/>
      <c r="H11" s="1"/>
      <c r="I11" s="1"/>
      <c r="J11" s="1"/>
      <c r="K11" s="1"/>
      <c r="L11" s="1"/>
      <c r="M11" s="1"/>
      <c r="N11" s="1"/>
      <c r="O11" s="1"/>
      <c r="P11" s="1"/>
      <c r="Q11" s="1"/>
      <c r="R11" s="1"/>
      <c r="S11" s="1"/>
      <c r="T11" s="1"/>
      <c r="U11" s="1"/>
      <c r="V11" s="1"/>
      <c r="W11" s="1"/>
    </row>
    <row r="12" spans="1:34" ht="18" customHeight="1" x14ac:dyDescent="0.4">
      <c r="A12" s="4">
        <v>6</v>
      </c>
      <c r="B12" s="14" t="s">
        <v>136</v>
      </c>
      <c r="C12" s="1"/>
      <c r="D12" s="1"/>
      <c r="E12" s="1"/>
      <c r="F12" s="1"/>
      <c r="G12" s="1"/>
      <c r="H12" s="1"/>
      <c r="I12" s="1"/>
      <c r="J12" s="1"/>
      <c r="K12" s="1"/>
      <c r="L12" s="1"/>
      <c r="M12" s="1"/>
      <c r="N12" s="1"/>
      <c r="O12" s="1"/>
      <c r="P12" s="1"/>
      <c r="Q12" s="1"/>
      <c r="R12" s="1"/>
      <c r="S12" s="1"/>
      <c r="T12" s="1"/>
      <c r="U12" s="1"/>
      <c r="V12" s="1"/>
      <c r="W12" s="1"/>
    </row>
    <row r="13" spans="1:34" ht="18" customHeight="1" x14ac:dyDescent="0.4">
      <c r="A13" s="1"/>
      <c r="B13" s="1" t="s">
        <v>137</v>
      </c>
      <c r="C13" s="1"/>
      <c r="D13" s="1"/>
      <c r="E13" s="15"/>
      <c r="F13" s="15"/>
      <c r="G13" s="15"/>
      <c r="H13" s="15"/>
      <c r="I13" s="15"/>
      <c r="J13" s="15"/>
      <c r="K13" s="15"/>
      <c r="L13" s="15"/>
      <c r="M13" s="15"/>
      <c r="N13" s="15"/>
      <c r="O13" s="15"/>
      <c r="P13" s="15"/>
      <c r="Q13" s="15"/>
      <c r="R13" s="15"/>
      <c r="S13" s="15"/>
      <c r="T13" s="15"/>
      <c r="U13" s="15"/>
      <c r="V13" s="15"/>
      <c r="W13" s="15"/>
      <c r="X13" s="16"/>
      <c r="Y13" s="16"/>
      <c r="Z13" s="16"/>
      <c r="AH13" s="16"/>
    </row>
    <row r="14" spans="1:34" ht="13.5" customHeight="1" x14ac:dyDescent="0.4">
      <c r="A14" s="1"/>
      <c r="B14" s="1"/>
      <c r="C14" s="1"/>
      <c r="D14" s="1"/>
      <c r="E14" s="15"/>
      <c r="F14" s="15"/>
      <c r="G14" s="15"/>
      <c r="H14" s="15"/>
      <c r="I14" s="15"/>
      <c r="J14" s="15"/>
      <c r="K14" s="15"/>
      <c r="L14" s="15"/>
      <c r="M14" s="15"/>
      <c r="N14" s="15"/>
      <c r="O14" s="15"/>
      <c r="P14" s="15"/>
      <c r="Q14" s="15"/>
      <c r="R14" s="15"/>
      <c r="S14" s="15"/>
      <c r="T14" s="15"/>
      <c r="U14" s="15"/>
      <c r="V14" s="15"/>
      <c r="W14" s="15"/>
      <c r="X14" s="16"/>
      <c r="Y14" s="16"/>
      <c r="Z14" s="16"/>
      <c r="AH14" s="16"/>
    </row>
    <row r="15" spans="1:34" ht="18" customHeight="1" x14ac:dyDescent="0.4">
      <c r="A15" s="17" t="s">
        <v>5</v>
      </c>
      <c r="B15" s="10" t="s">
        <v>6</v>
      </c>
      <c r="C15" s="1"/>
      <c r="D15" s="1"/>
      <c r="E15" s="18"/>
      <c r="F15" s="18"/>
      <c r="G15" s="18"/>
      <c r="H15" s="18"/>
      <c r="I15" s="18"/>
      <c r="J15" s="18"/>
      <c r="K15" s="18"/>
      <c r="L15" s="18"/>
      <c r="M15" s="18"/>
      <c r="N15" s="18"/>
      <c r="O15" s="18"/>
      <c r="P15" s="18"/>
      <c r="Q15" s="18"/>
      <c r="R15" s="18"/>
      <c r="S15" s="18"/>
      <c r="T15" s="18"/>
      <c r="U15" s="18"/>
      <c r="V15" s="18"/>
      <c r="W15" s="18"/>
      <c r="X15" s="19"/>
      <c r="Y15" s="19"/>
      <c r="Z15" s="19"/>
      <c r="AH15" s="19"/>
    </row>
    <row r="16" spans="1:34" ht="18" customHeight="1" x14ac:dyDescent="0.4">
      <c r="A16" s="17"/>
      <c r="B16" s="18" t="s">
        <v>7</v>
      </c>
      <c r="C16" s="1"/>
      <c r="D16" s="1"/>
      <c r="E16" s="1"/>
      <c r="F16" s="1"/>
      <c r="G16" s="1"/>
      <c r="H16" s="1"/>
      <c r="I16" s="1"/>
      <c r="J16" s="1"/>
      <c r="K16" s="1"/>
      <c r="L16" s="1"/>
      <c r="M16" s="1"/>
      <c r="N16" s="1"/>
      <c r="O16" s="1"/>
      <c r="P16" s="1"/>
      <c r="Q16" s="1"/>
      <c r="R16" s="1"/>
      <c r="S16" s="1"/>
      <c r="T16" s="1"/>
      <c r="U16" s="1"/>
      <c r="V16" s="1"/>
      <c r="W16" s="1"/>
    </row>
    <row r="17" spans="1:79" s="21" customFormat="1" ht="18" customHeight="1" x14ac:dyDescent="0.4">
      <c r="A17" s="128" t="s">
        <v>8</v>
      </c>
      <c r="B17" s="128"/>
      <c r="C17" s="128"/>
      <c r="D17" s="128" t="s">
        <v>9</v>
      </c>
      <c r="E17" s="128"/>
      <c r="F17" s="128"/>
      <c r="G17" s="129" t="s">
        <v>10</v>
      </c>
      <c r="H17" s="129"/>
      <c r="I17" s="129"/>
      <c r="J17" s="129"/>
      <c r="K17" s="130" t="s">
        <v>11</v>
      </c>
      <c r="L17" s="131"/>
      <c r="M17" s="131"/>
      <c r="N17" s="131"/>
      <c r="O17" s="132"/>
      <c r="P17" s="129" t="s">
        <v>12</v>
      </c>
      <c r="Q17" s="129"/>
      <c r="R17" s="129"/>
      <c r="S17" s="129"/>
      <c r="T17" s="133" t="s">
        <v>13</v>
      </c>
      <c r="U17" s="134"/>
      <c r="V17" s="14"/>
      <c r="W17" s="14"/>
      <c r="X17" s="20"/>
      <c r="Y17" s="20"/>
      <c r="Z17" s="154"/>
      <c r="AA17" s="154"/>
      <c r="AB17" s="154"/>
      <c r="AD17" s="154"/>
      <c r="AE17" s="154"/>
      <c r="AF17" s="154"/>
    </row>
    <row r="18" spans="1:79" ht="18" customHeight="1" x14ac:dyDescent="0.4">
      <c r="A18" s="128"/>
      <c r="B18" s="128"/>
      <c r="C18" s="128"/>
      <c r="D18" s="135" t="s">
        <v>143</v>
      </c>
      <c r="E18" s="136"/>
      <c r="F18" s="137"/>
      <c r="G18" s="144" t="s">
        <v>135</v>
      </c>
      <c r="H18" s="144"/>
      <c r="I18" s="144"/>
      <c r="J18" s="144"/>
      <c r="K18" s="145" t="s">
        <v>144</v>
      </c>
      <c r="L18" s="146"/>
      <c r="M18" s="146"/>
      <c r="N18" s="146"/>
      <c r="O18" s="147"/>
      <c r="P18" s="144" t="s">
        <v>14</v>
      </c>
      <c r="Q18" s="144"/>
      <c r="R18" s="144"/>
      <c r="S18" s="144"/>
      <c r="T18" s="125" t="s">
        <v>15</v>
      </c>
      <c r="U18" s="125"/>
      <c r="V18" s="22"/>
      <c r="W18" s="22"/>
      <c r="X18" s="23"/>
      <c r="Y18" s="23"/>
      <c r="Z18" s="154"/>
      <c r="AA18" s="154"/>
      <c r="AB18" s="154"/>
      <c r="AD18" s="154"/>
      <c r="AE18" s="154"/>
      <c r="AF18" s="154"/>
    </row>
    <row r="19" spans="1:79" ht="18" customHeight="1" x14ac:dyDescent="0.4">
      <c r="A19" s="128"/>
      <c r="B19" s="128"/>
      <c r="C19" s="128"/>
      <c r="D19" s="138"/>
      <c r="E19" s="139"/>
      <c r="F19" s="140"/>
      <c r="G19" s="144"/>
      <c r="H19" s="144"/>
      <c r="I19" s="144"/>
      <c r="J19" s="144"/>
      <c r="K19" s="148"/>
      <c r="L19" s="149"/>
      <c r="M19" s="149"/>
      <c r="N19" s="149"/>
      <c r="O19" s="150"/>
      <c r="P19" s="144"/>
      <c r="Q19" s="144"/>
      <c r="R19" s="144"/>
      <c r="S19" s="144"/>
      <c r="T19" s="125"/>
      <c r="U19" s="125"/>
      <c r="V19" s="22"/>
      <c r="W19" s="22"/>
      <c r="X19" s="23"/>
      <c r="Y19" s="23"/>
      <c r="Z19" s="159"/>
      <c r="AA19" s="159"/>
      <c r="AB19" s="159"/>
      <c r="AD19" s="154"/>
      <c r="AE19" s="154"/>
      <c r="AF19" s="154"/>
    </row>
    <row r="20" spans="1:79" ht="18" customHeight="1" x14ac:dyDescent="0.4">
      <c r="A20" s="128"/>
      <c r="B20" s="128"/>
      <c r="C20" s="128"/>
      <c r="D20" s="138"/>
      <c r="E20" s="139"/>
      <c r="F20" s="140"/>
      <c r="G20" s="144"/>
      <c r="H20" s="144"/>
      <c r="I20" s="144"/>
      <c r="J20" s="144"/>
      <c r="K20" s="148"/>
      <c r="L20" s="149"/>
      <c r="M20" s="149"/>
      <c r="N20" s="149"/>
      <c r="O20" s="150"/>
      <c r="P20" s="144"/>
      <c r="Q20" s="144"/>
      <c r="R20" s="144"/>
      <c r="S20" s="144"/>
      <c r="T20" s="125"/>
      <c r="U20" s="125"/>
      <c r="V20" s="22"/>
      <c r="W20" s="22"/>
      <c r="X20" s="23"/>
      <c r="Y20" s="23"/>
    </row>
    <row r="21" spans="1:79" ht="18" customHeight="1" x14ac:dyDescent="0.4">
      <c r="A21" s="128"/>
      <c r="B21" s="128"/>
      <c r="C21" s="128"/>
      <c r="D21" s="138"/>
      <c r="E21" s="139"/>
      <c r="F21" s="140"/>
      <c r="G21" s="144"/>
      <c r="H21" s="144"/>
      <c r="I21" s="144"/>
      <c r="J21" s="144"/>
      <c r="K21" s="148"/>
      <c r="L21" s="149"/>
      <c r="M21" s="149"/>
      <c r="N21" s="149"/>
      <c r="O21" s="150"/>
      <c r="P21" s="144"/>
      <c r="Q21" s="144"/>
      <c r="R21" s="144"/>
      <c r="S21" s="144"/>
      <c r="T21" s="125"/>
      <c r="U21" s="125"/>
      <c r="V21" s="22"/>
      <c r="W21" s="22"/>
      <c r="X21" s="23"/>
      <c r="Y21" s="23"/>
    </row>
    <row r="22" spans="1:79" ht="18" customHeight="1" x14ac:dyDescent="0.4">
      <c r="A22" s="128"/>
      <c r="B22" s="128"/>
      <c r="C22" s="128"/>
      <c r="D22" s="138"/>
      <c r="E22" s="139"/>
      <c r="F22" s="140"/>
      <c r="G22" s="144"/>
      <c r="H22" s="144"/>
      <c r="I22" s="144"/>
      <c r="J22" s="144"/>
      <c r="K22" s="148"/>
      <c r="L22" s="149"/>
      <c r="M22" s="149"/>
      <c r="N22" s="149"/>
      <c r="O22" s="150"/>
      <c r="P22" s="144"/>
      <c r="Q22" s="144"/>
      <c r="R22" s="144"/>
      <c r="S22" s="144"/>
      <c r="T22" s="125"/>
      <c r="U22" s="125"/>
      <c r="V22" s="22"/>
      <c r="W22" s="22"/>
      <c r="X22" s="23"/>
      <c r="Y22" s="23"/>
      <c r="AH22" s="158" t="s">
        <v>140</v>
      </c>
      <c r="AI22" s="158"/>
      <c r="AJ22" s="158"/>
      <c r="AK22" s="158"/>
    </row>
    <row r="23" spans="1:79" ht="18" customHeight="1" x14ac:dyDescent="0.4">
      <c r="A23" s="128"/>
      <c r="B23" s="128"/>
      <c r="C23" s="128"/>
      <c r="D23" s="138"/>
      <c r="E23" s="139"/>
      <c r="F23" s="140"/>
      <c r="G23" s="144"/>
      <c r="H23" s="144"/>
      <c r="I23" s="144"/>
      <c r="J23" s="144"/>
      <c r="K23" s="148"/>
      <c r="L23" s="149"/>
      <c r="M23" s="149"/>
      <c r="N23" s="149"/>
      <c r="O23" s="150"/>
      <c r="P23" s="144"/>
      <c r="Q23" s="144"/>
      <c r="R23" s="144"/>
      <c r="S23" s="144"/>
      <c r="T23" s="125"/>
      <c r="U23" s="125"/>
      <c r="V23" s="22"/>
      <c r="W23" s="22"/>
      <c r="X23" s="23"/>
      <c r="Y23" s="23"/>
      <c r="Z23" s="24"/>
      <c r="AA23" s="24"/>
      <c r="AB23" s="24"/>
      <c r="AC23" s="24"/>
      <c r="AD23" s="24"/>
      <c r="AE23" s="24"/>
      <c r="AF23" s="24"/>
      <c r="AG23" s="24"/>
      <c r="AH23" s="126" t="s">
        <v>139</v>
      </c>
      <c r="AI23" s="126"/>
      <c r="AJ23" s="126"/>
      <c r="AK23" s="126"/>
      <c r="AL23" s="103"/>
      <c r="AM23" s="103"/>
      <c r="AN23" s="103"/>
      <c r="AO23" s="103"/>
      <c r="AP23" s="103"/>
      <c r="AQ23" s="103"/>
      <c r="AR23" s="103"/>
      <c r="AS23" s="103"/>
      <c r="AT23" s="103"/>
      <c r="AU23" s="103"/>
      <c r="AV23" s="103"/>
      <c r="AW23" s="103"/>
      <c r="AX23" s="24"/>
      <c r="AY23" s="24"/>
      <c r="AZ23" s="24"/>
      <c r="BA23" s="24"/>
      <c r="BB23" s="25"/>
      <c r="BC23" s="25"/>
      <c r="BD23" s="25"/>
      <c r="BE23" s="25"/>
      <c r="BF23" s="24"/>
      <c r="BG23" s="24"/>
      <c r="BH23" s="24"/>
      <c r="BI23" s="24"/>
      <c r="BJ23" s="24"/>
      <c r="BK23" s="24"/>
      <c r="BL23" s="24"/>
      <c r="BM23" s="24"/>
      <c r="BN23" s="24"/>
      <c r="BO23" s="24"/>
      <c r="BP23" s="24"/>
      <c r="BQ23" s="24"/>
    </row>
    <row r="24" spans="1:79" ht="18" customHeight="1" x14ac:dyDescent="0.4">
      <c r="A24" s="128"/>
      <c r="B24" s="128"/>
      <c r="C24" s="128"/>
      <c r="D24" s="141"/>
      <c r="E24" s="142"/>
      <c r="F24" s="143"/>
      <c r="G24" s="144"/>
      <c r="H24" s="144"/>
      <c r="I24" s="144"/>
      <c r="J24" s="144"/>
      <c r="K24" s="151"/>
      <c r="L24" s="152"/>
      <c r="M24" s="152"/>
      <c r="N24" s="152"/>
      <c r="O24" s="153"/>
      <c r="P24" s="144"/>
      <c r="Q24" s="144"/>
      <c r="R24" s="144"/>
      <c r="S24" s="144"/>
      <c r="T24" s="125"/>
      <c r="U24" s="125"/>
      <c r="V24" s="22"/>
      <c r="W24" s="22"/>
      <c r="X24" s="105" t="s">
        <v>141</v>
      </c>
      <c r="Y24" s="105" t="s">
        <v>138</v>
      </c>
      <c r="Z24" s="127" t="s">
        <v>16</v>
      </c>
      <c r="AA24" s="127"/>
      <c r="AB24" s="127"/>
      <c r="AC24" s="127"/>
      <c r="AD24" s="155" t="s">
        <v>134</v>
      </c>
      <c r="AE24" s="156"/>
      <c r="AF24" s="156"/>
      <c r="AG24" s="157"/>
      <c r="AH24" s="127" t="s">
        <v>16</v>
      </c>
      <c r="AI24" s="127"/>
      <c r="AJ24" s="127"/>
      <c r="AK24" s="127"/>
      <c r="AL24" s="127" t="s">
        <v>116</v>
      </c>
      <c r="AM24" s="127"/>
      <c r="AN24" s="127"/>
      <c r="AO24" s="127"/>
      <c r="AP24" s="127" t="s">
        <v>117</v>
      </c>
      <c r="AQ24" s="127"/>
      <c r="AR24" s="127"/>
      <c r="AS24" s="127"/>
      <c r="AT24" s="127" t="s">
        <v>118</v>
      </c>
      <c r="AU24" s="127"/>
      <c r="AV24" s="127"/>
      <c r="AW24" s="127"/>
      <c r="AX24" s="127" t="s">
        <v>17</v>
      </c>
      <c r="AY24" s="127"/>
      <c r="AZ24" s="127"/>
      <c r="BA24" s="127"/>
      <c r="BB24" s="127" t="s">
        <v>12</v>
      </c>
      <c r="BC24" s="127"/>
      <c r="BD24" s="127"/>
      <c r="BE24" s="127"/>
      <c r="BF24" s="193" t="s">
        <v>18</v>
      </c>
      <c r="BG24" s="193"/>
      <c r="BH24" s="193"/>
      <c r="BI24" s="193"/>
      <c r="BJ24" s="194" t="s">
        <v>19</v>
      </c>
      <c r="BK24" s="194"/>
      <c r="BL24" s="194"/>
      <c r="BM24" s="194"/>
      <c r="BN24" s="193" t="s">
        <v>20</v>
      </c>
      <c r="BO24" s="193"/>
      <c r="BP24" s="193"/>
      <c r="BQ24" s="193"/>
      <c r="BT24" s="107"/>
      <c r="BU24" s="107"/>
      <c r="BV24" s="107"/>
      <c r="BW24" s="107"/>
      <c r="BX24" s="107"/>
      <c r="BY24" s="107"/>
      <c r="BZ24" s="107"/>
      <c r="CA24" s="107"/>
    </row>
    <row r="25" spans="1:79" ht="18" customHeight="1" x14ac:dyDescent="0.4">
      <c r="A25" s="117" t="s">
        <v>21</v>
      </c>
      <c r="B25" s="117"/>
      <c r="C25" s="117"/>
      <c r="D25" s="118"/>
      <c r="E25" s="119"/>
      <c r="F25" s="26" t="s">
        <v>22</v>
      </c>
      <c r="G25" s="120"/>
      <c r="H25" s="121"/>
      <c r="I25" s="121"/>
      <c r="J25" s="27" t="s">
        <v>23</v>
      </c>
      <c r="K25" s="120"/>
      <c r="L25" s="121"/>
      <c r="M25" s="121"/>
      <c r="N25" s="28" t="s">
        <v>23</v>
      </c>
      <c r="O25" s="29" t="s">
        <v>24</v>
      </c>
      <c r="P25" s="120"/>
      <c r="Q25" s="121"/>
      <c r="R25" s="121"/>
      <c r="S25" s="27" t="s">
        <v>23</v>
      </c>
      <c r="T25" s="122" t="s">
        <v>48</v>
      </c>
      <c r="U25" s="122"/>
      <c r="V25" s="30"/>
      <c r="W25" s="31"/>
      <c r="X25" s="32" t="str">
        <f>IF(G25&gt;550000,"〇",IF(O25="以降",IF(K25&gt;600000,"〇",""),IF(K25&gt;1100000,"〇","")))</f>
        <v/>
      </c>
      <c r="Y25" s="106">
        <f>IF(AND(Z25&gt;0,AX25&gt;0),MAX(0,IF(Z25&gt;100000,100000,Z25)+IF(AX25&gt;100000,100000,AX25)-100000),0)</f>
        <v>0</v>
      </c>
      <c r="Z25" s="123">
        <f>IF(G25&gt;650000,G25-AD25,0)</f>
        <v>0</v>
      </c>
      <c r="AA25" s="124"/>
      <c r="AB25" s="124"/>
      <c r="AC25" s="27" t="s">
        <v>23</v>
      </c>
      <c r="AD25" s="162">
        <f>IF(G25=0,0,IF(G25&lt;=1900000,650000,IF(G25&gt;=8500001,1950000,IF(G25&gt;=6600001,G25*0.1+1100000,IF(G25&gt;=3600001,G25-(ROUNDDOWN(G25/4,-3)*3.2-440000),G25-(ROUNDDOWN(G25/4,-3)*2.8-80000))))))</f>
        <v>0</v>
      </c>
      <c r="AE25" s="163"/>
      <c r="AF25" s="163"/>
      <c r="AG25" s="27" t="s">
        <v>23</v>
      </c>
      <c r="AH25" s="123">
        <f>IF(T25="○",(Z25-Y25)*0.3,Z25-Y25)</f>
        <v>0</v>
      </c>
      <c r="AI25" s="124"/>
      <c r="AJ25" s="124"/>
      <c r="AK25" s="27" t="s">
        <v>23</v>
      </c>
      <c r="AL25" s="160">
        <f>IF(SUM(Z25,BB25)&lt;=10000000,IF(O25="以降",IF(K25&lt;1300000,MAX(K25-600000,0),IF(K25&lt;4100000,ROUNDDOWN(K25*0.75-275000,0),IF(K25&lt;7700000,ROUNDDOWN(K25*0.85-685000,0),IF(K25&lt;10000000,ROUNDDOWN(K25*0.95-1455000,0),ROUNDDOWN(K25-1955000,0))))),IF(K25&lt;3300000,MAX(K25-1100000,0),IF(K25&lt;4100000,ROUNDDOWN(K25*0.75-275000,0),IF(K25&lt;7700000,ROUNDDOWN(K25*0.85-685000,0),IF(K25&lt;10000000,ROUNDDOWN(K25*0.95-1455000,0),ROUNDDOWN(K25-1955000,0)))))),0)</f>
        <v>0</v>
      </c>
      <c r="AM25" s="161"/>
      <c r="AN25" s="161"/>
      <c r="AO25" s="27" t="s">
        <v>23</v>
      </c>
      <c r="AP25" s="160">
        <f>IF(SUM(Z25,BB25)&gt;10000000,IF(SUM(Z25,BB25)&lt;=20000000,IF(O25="以降",IF(K25&lt;1300000,MAX(K25-500000,0),IF(K25&lt;4100000,ROUNDDOWN(K25*0.75-175000,0),IF(K25&lt;7700000,ROUNDDOWN(K25*0.85-585000,0),IF(K25&lt;10000000,ROUNDDOWN(K25*0.95-1355000,0),ROUNDDOWN(K25-1855000,0))))),IF(K25&lt;3300000,MAX(K25-1000000,0),IF(K25&lt;4100000,ROUNDDOWN(K25*0.75-175000,0),IF(K25&lt;7700000,ROUNDDOWN(K25*0.85-585000,0),IF(K25&lt;10000000,ROUNDDOWN(K25*0.95-1355000,0),ROUNDDOWN(K25-1855000,0)))))),0),0)</f>
        <v>0</v>
      </c>
      <c r="AQ25" s="161"/>
      <c r="AR25" s="161"/>
      <c r="AS25" s="27" t="s">
        <v>23</v>
      </c>
      <c r="AT25" s="160">
        <f>IF(SUM(Z25,BB25)&gt;20000000,IF(O25="以降",IF(K25&lt;1300000,MAX(K25-400000,0),IF(K25&lt;4100000,ROUNDDOWN(K25*0.75-75000,0),IF(K25&lt;7700000,ROUNDDOWN(K25*0.85-485000,0),IF(K25&lt;10000000,ROUNDDOWN(K25*0.95-1255000,0),ROUNDDOWN(K25-1755000,0))))),IF(K25&lt;3300000,MAX(K25-900000,0),IF(K25&lt;4100000,ROUNDDOWN(K25*0.75-75000,0),IF(K25&lt;7700000,ROUNDDOWN(K25*0.85-485000,0),IF(K25&lt;10000000,ROUNDDOWN(K25*0.95-1255000,0),ROUNDDOWN(K25-1755000,0)))))),0)</f>
        <v>0</v>
      </c>
      <c r="AU25" s="161"/>
      <c r="AV25" s="161"/>
      <c r="AW25" s="27" t="s">
        <v>23</v>
      </c>
      <c r="AX25" s="160">
        <f>MAX(AL25,AP25,AT25)</f>
        <v>0</v>
      </c>
      <c r="AY25" s="161"/>
      <c r="AZ25" s="161"/>
      <c r="BA25" s="27" t="s">
        <v>23</v>
      </c>
      <c r="BB25" s="160">
        <f t="shared" ref="BB25:BB31" si="0">P25</f>
        <v>0</v>
      </c>
      <c r="BC25" s="161"/>
      <c r="BD25" s="161"/>
      <c r="BE25" s="27" t="s">
        <v>23</v>
      </c>
      <c r="BF25" s="160">
        <f>MAX(AH25+AX25+BB25,0)</f>
        <v>0</v>
      </c>
      <c r="BG25" s="161"/>
      <c r="BH25" s="161"/>
      <c r="BI25" s="27" t="s">
        <v>23</v>
      </c>
      <c r="BJ25" s="160">
        <f>MAX(MAX(AL25,AP25,AT25)-IF(O25="以前",150000,0),0)</f>
        <v>0</v>
      </c>
      <c r="BK25" s="161"/>
      <c r="BL25" s="161"/>
      <c r="BM25" s="27" t="s">
        <v>23</v>
      </c>
      <c r="BN25" s="160">
        <f>MAX(AH25+BB25+BJ25,0)</f>
        <v>0</v>
      </c>
      <c r="BO25" s="161"/>
      <c r="BP25" s="161"/>
      <c r="BQ25" s="27" t="s">
        <v>23</v>
      </c>
      <c r="BT25" s="192"/>
      <c r="BU25" s="192"/>
      <c r="BV25" s="192"/>
      <c r="BW25" s="31"/>
      <c r="BX25" s="192"/>
      <c r="BY25" s="192"/>
      <c r="BZ25" s="192"/>
      <c r="CA25" s="31"/>
    </row>
    <row r="26" spans="1:79" ht="18" customHeight="1" x14ac:dyDescent="0.4">
      <c r="A26" s="117" t="s">
        <v>25</v>
      </c>
      <c r="B26" s="117"/>
      <c r="C26" s="117"/>
      <c r="D26" s="118"/>
      <c r="E26" s="119"/>
      <c r="F26" s="26" t="s">
        <v>22</v>
      </c>
      <c r="G26" s="120"/>
      <c r="H26" s="121"/>
      <c r="I26" s="121"/>
      <c r="J26" s="27" t="s">
        <v>23</v>
      </c>
      <c r="K26" s="120"/>
      <c r="L26" s="121"/>
      <c r="M26" s="121"/>
      <c r="N26" s="28" t="s">
        <v>23</v>
      </c>
      <c r="O26" s="29" t="s">
        <v>24</v>
      </c>
      <c r="P26" s="120"/>
      <c r="Q26" s="121"/>
      <c r="R26" s="121"/>
      <c r="S26" s="27" t="s">
        <v>23</v>
      </c>
      <c r="T26" s="122" t="s">
        <v>26</v>
      </c>
      <c r="U26" s="122"/>
      <c r="V26" s="30"/>
      <c r="W26" s="31"/>
      <c r="X26" s="32" t="str">
        <f t="shared" ref="X26:X31" si="1">IF(G26&gt;550000,"〇",IF(O26="以降",IF(K26&gt;600000,"〇",""),IF(K26&gt;1100000,"〇","")))</f>
        <v/>
      </c>
      <c r="Y26" s="106">
        <f t="shared" ref="Y26:Y31" si="2">IF(AND(Z26&gt;0,AX26&gt;0),MAX(0,IF(Z26&gt;100000,100000,Z26)+IF(AX26&gt;100000,100000,AX26)-100000),0)</f>
        <v>0</v>
      </c>
      <c r="Z26" s="123">
        <f t="shared" ref="Z26:Z31" si="3">IF(G26&gt;650001,G26-AD26,0)</f>
        <v>0</v>
      </c>
      <c r="AA26" s="124"/>
      <c r="AB26" s="124"/>
      <c r="AC26" s="27" t="s">
        <v>23</v>
      </c>
      <c r="AD26" s="162">
        <f t="shared" ref="AD26:AD31" si="4">IF(G26=0,0,IF(G26&lt;=1900000,650000,IF(G26&gt;=8500001,1950000,IF(G26&gt;=6600001,G26*0.1+1100000,IF(G26&gt;=3600001,G26-(ROUNDDOWN(G26/4,-3)*3.2-440000),G26-(ROUNDDOWN(G26/4,-3)*2.8-80000))))))</f>
        <v>0</v>
      </c>
      <c r="AE26" s="163"/>
      <c r="AF26" s="163"/>
      <c r="AG26" s="27" t="s">
        <v>23</v>
      </c>
      <c r="AH26" s="123">
        <f t="shared" ref="AH26:AH31" si="5">IF(T26="○",Z26*0.3,Z26)</f>
        <v>0</v>
      </c>
      <c r="AI26" s="124"/>
      <c r="AJ26" s="124"/>
      <c r="AK26" s="27" t="s">
        <v>23</v>
      </c>
      <c r="AL26" s="160">
        <f t="shared" ref="AL26:AL31" si="6">IF(SUM(Z26,BB26)&lt;=10000000,IF(O26="以降",IF(K26&lt;1300000,MAX(K26-600000,0),IF(K26&lt;4100000,ROUNDDOWN(K26*0.75-275000,0),IF(K26&lt;7700000,ROUNDDOWN(K26*0.85-685000,0),IF(K26&lt;10000000,ROUNDDOWN(K26*0.95-1455000,0),ROUNDDOWN(K26-1955000,0))))),IF(K26&lt;3300000,MAX(K26-1100000,0),IF(K26&lt;4100000,ROUNDDOWN(K26*0.75-275000,0),IF(K26&lt;7700000,ROUNDDOWN(K26*0.85-685000,0),IF(K26&lt;10000000,ROUNDDOWN(K26*0.95-1455000,0),ROUNDDOWN(K26-1955000,0)))))),0)</f>
        <v>0</v>
      </c>
      <c r="AM26" s="161"/>
      <c r="AN26" s="161"/>
      <c r="AO26" s="27" t="s">
        <v>23</v>
      </c>
      <c r="AP26" s="160">
        <f t="shared" ref="AP26:AP31" si="7">IF(SUM(Z26,BB26)&gt;10000000,IF(SUM(Z26,BB26)&lt;=20000000,IF(O26="以降",IF(K26&lt;1300000,MAX(K26-500000,0),IF(K26&lt;4100000,ROUNDDOWN(K26*0.75-175000,0),IF(K26&lt;7700000,ROUNDDOWN(K26*0.85-585000,0),IF(K26&lt;10000000,ROUNDDOWN(K26*0.95-1355000,0),ROUNDDOWN(K26-1855000,0))))),IF(K26&lt;3300000,MAX(K26-1000000,0),IF(K26&lt;4100000,ROUNDDOWN(K26*0.75-175000,0),IF(K26&lt;7700000,ROUNDDOWN(K26*0.85-585000,0),IF(K26&lt;10000000,ROUNDDOWN(K26*0.95-1355000,0),ROUNDDOWN(K26-1855000,0)))))),0),0)</f>
        <v>0</v>
      </c>
      <c r="AQ26" s="161"/>
      <c r="AR26" s="161"/>
      <c r="AS26" s="27" t="s">
        <v>23</v>
      </c>
      <c r="AT26" s="160">
        <f t="shared" ref="AT26:AT31" si="8">IF(SUM(Z26,BB26)&gt;20000000,IF(O26="以降",IF(K26&lt;1300000,MAX(K26-400000,0),IF(K26&lt;4100000,ROUNDDOWN(K26*0.75-75000,0),IF(K26&lt;7700000,ROUNDDOWN(K26*0.85-485000,0),IF(K26&lt;10000000,ROUNDDOWN(K26*0.95-1255000,0),ROUNDDOWN(K26-1755000,0))))),IF(K26&lt;3300000,MAX(K26-900000,0),IF(K26&lt;4100000,ROUNDDOWN(K26*0.75-75000,0),IF(K26&lt;7700000,ROUNDDOWN(K26*0.85-485000,0),IF(K26&lt;10000000,ROUNDDOWN(K26*0.95-1255000,0),ROUNDDOWN(K26-1755000,0)))))),0)</f>
        <v>0</v>
      </c>
      <c r="AU26" s="161"/>
      <c r="AV26" s="161"/>
      <c r="AW26" s="27" t="s">
        <v>23</v>
      </c>
      <c r="AX26" s="160">
        <f t="shared" ref="AX26:AX31" si="9">MAX(AL26,AP26,AT26)</f>
        <v>0</v>
      </c>
      <c r="AY26" s="161"/>
      <c r="AZ26" s="161"/>
      <c r="BA26" s="27" t="s">
        <v>23</v>
      </c>
      <c r="BB26" s="160">
        <f t="shared" si="0"/>
        <v>0</v>
      </c>
      <c r="BC26" s="161"/>
      <c r="BD26" s="161"/>
      <c r="BE26" s="27" t="s">
        <v>23</v>
      </c>
      <c r="BF26" s="160">
        <f t="shared" ref="BF26:BF31" si="10">MAX(AH26+AX26+BB26,0)</f>
        <v>0</v>
      </c>
      <c r="BG26" s="161"/>
      <c r="BH26" s="161"/>
      <c r="BI26" s="27" t="s">
        <v>23</v>
      </c>
      <c r="BJ26" s="160">
        <f t="shared" ref="BJ26:BJ31" si="11">MAX(MAX(AL26,AP26,AT26)-IF(O26="以前",150000,0),0)</f>
        <v>0</v>
      </c>
      <c r="BK26" s="161"/>
      <c r="BL26" s="161"/>
      <c r="BM26" s="27" t="s">
        <v>23</v>
      </c>
      <c r="BN26" s="160">
        <f t="shared" ref="BN26:BN31" si="12">MAX(AH26+BB26+BJ26,0)</f>
        <v>0</v>
      </c>
      <c r="BO26" s="161"/>
      <c r="BP26" s="161"/>
      <c r="BQ26" s="27" t="s">
        <v>23</v>
      </c>
    </row>
    <row r="27" spans="1:79" ht="18" customHeight="1" x14ac:dyDescent="0.4">
      <c r="A27" s="117" t="s">
        <v>27</v>
      </c>
      <c r="B27" s="117"/>
      <c r="C27" s="117"/>
      <c r="D27" s="118"/>
      <c r="E27" s="119"/>
      <c r="F27" s="26" t="s">
        <v>22</v>
      </c>
      <c r="G27" s="120"/>
      <c r="H27" s="121"/>
      <c r="I27" s="121"/>
      <c r="J27" s="27" t="s">
        <v>23</v>
      </c>
      <c r="K27" s="120"/>
      <c r="L27" s="121"/>
      <c r="M27" s="121"/>
      <c r="N27" s="28" t="s">
        <v>23</v>
      </c>
      <c r="O27" s="29" t="s">
        <v>24</v>
      </c>
      <c r="P27" s="120"/>
      <c r="Q27" s="121"/>
      <c r="R27" s="121"/>
      <c r="S27" s="27" t="s">
        <v>23</v>
      </c>
      <c r="T27" s="122"/>
      <c r="U27" s="122"/>
      <c r="V27" s="30"/>
      <c r="W27" s="31"/>
      <c r="X27" s="32" t="str">
        <f t="shared" si="1"/>
        <v/>
      </c>
      <c r="Y27" s="106">
        <f t="shared" si="2"/>
        <v>0</v>
      </c>
      <c r="Z27" s="123">
        <f t="shared" si="3"/>
        <v>0</v>
      </c>
      <c r="AA27" s="124"/>
      <c r="AB27" s="124"/>
      <c r="AC27" s="27" t="s">
        <v>23</v>
      </c>
      <c r="AD27" s="162">
        <f t="shared" si="4"/>
        <v>0</v>
      </c>
      <c r="AE27" s="163"/>
      <c r="AF27" s="163"/>
      <c r="AG27" s="27" t="s">
        <v>23</v>
      </c>
      <c r="AH27" s="123">
        <f t="shared" si="5"/>
        <v>0</v>
      </c>
      <c r="AI27" s="124"/>
      <c r="AJ27" s="124"/>
      <c r="AK27" s="27" t="s">
        <v>23</v>
      </c>
      <c r="AL27" s="160">
        <f t="shared" si="6"/>
        <v>0</v>
      </c>
      <c r="AM27" s="161"/>
      <c r="AN27" s="161"/>
      <c r="AO27" s="27" t="s">
        <v>23</v>
      </c>
      <c r="AP27" s="160">
        <f t="shared" si="7"/>
        <v>0</v>
      </c>
      <c r="AQ27" s="161"/>
      <c r="AR27" s="161"/>
      <c r="AS27" s="27" t="s">
        <v>23</v>
      </c>
      <c r="AT27" s="160">
        <f t="shared" si="8"/>
        <v>0</v>
      </c>
      <c r="AU27" s="161"/>
      <c r="AV27" s="161"/>
      <c r="AW27" s="27" t="s">
        <v>23</v>
      </c>
      <c r="AX27" s="160">
        <f t="shared" si="9"/>
        <v>0</v>
      </c>
      <c r="AY27" s="161"/>
      <c r="AZ27" s="161"/>
      <c r="BA27" s="27" t="s">
        <v>23</v>
      </c>
      <c r="BB27" s="160">
        <f t="shared" si="0"/>
        <v>0</v>
      </c>
      <c r="BC27" s="161"/>
      <c r="BD27" s="161"/>
      <c r="BE27" s="27" t="s">
        <v>23</v>
      </c>
      <c r="BF27" s="160">
        <f t="shared" si="10"/>
        <v>0</v>
      </c>
      <c r="BG27" s="161"/>
      <c r="BH27" s="161"/>
      <c r="BI27" s="27" t="s">
        <v>23</v>
      </c>
      <c r="BJ27" s="160">
        <f t="shared" si="11"/>
        <v>0</v>
      </c>
      <c r="BK27" s="161"/>
      <c r="BL27" s="161"/>
      <c r="BM27" s="27" t="s">
        <v>23</v>
      </c>
      <c r="BN27" s="160">
        <f t="shared" si="12"/>
        <v>0</v>
      </c>
      <c r="BO27" s="161"/>
      <c r="BP27" s="161"/>
      <c r="BQ27" s="27" t="s">
        <v>23</v>
      </c>
    </row>
    <row r="28" spans="1:79" ht="18" customHeight="1" x14ac:dyDescent="0.4">
      <c r="A28" s="117" t="s">
        <v>28</v>
      </c>
      <c r="B28" s="117"/>
      <c r="C28" s="117"/>
      <c r="D28" s="118"/>
      <c r="E28" s="119"/>
      <c r="F28" s="26" t="s">
        <v>22</v>
      </c>
      <c r="G28" s="120"/>
      <c r="H28" s="121"/>
      <c r="I28" s="121"/>
      <c r="J28" s="27" t="s">
        <v>23</v>
      </c>
      <c r="K28" s="120"/>
      <c r="L28" s="121"/>
      <c r="M28" s="121"/>
      <c r="N28" s="28" t="s">
        <v>23</v>
      </c>
      <c r="O28" s="29" t="s">
        <v>24</v>
      </c>
      <c r="P28" s="120"/>
      <c r="Q28" s="121"/>
      <c r="R28" s="121"/>
      <c r="S28" s="27" t="s">
        <v>23</v>
      </c>
      <c r="T28" s="122"/>
      <c r="U28" s="122"/>
      <c r="V28" s="30"/>
      <c r="W28" s="31"/>
      <c r="X28" s="32" t="str">
        <f t="shared" si="1"/>
        <v/>
      </c>
      <c r="Y28" s="106">
        <f t="shared" si="2"/>
        <v>0</v>
      </c>
      <c r="Z28" s="123">
        <f t="shared" si="3"/>
        <v>0</v>
      </c>
      <c r="AA28" s="124"/>
      <c r="AB28" s="124"/>
      <c r="AC28" s="27" t="s">
        <v>23</v>
      </c>
      <c r="AD28" s="162">
        <f t="shared" si="4"/>
        <v>0</v>
      </c>
      <c r="AE28" s="163"/>
      <c r="AF28" s="163"/>
      <c r="AG28" s="27" t="s">
        <v>23</v>
      </c>
      <c r="AH28" s="123">
        <f t="shared" si="5"/>
        <v>0</v>
      </c>
      <c r="AI28" s="124"/>
      <c r="AJ28" s="124"/>
      <c r="AK28" s="27" t="s">
        <v>23</v>
      </c>
      <c r="AL28" s="160">
        <f t="shared" si="6"/>
        <v>0</v>
      </c>
      <c r="AM28" s="161"/>
      <c r="AN28" s="161"/>
      <c r="AO28" s="27" t="s">
        <v>23</v>
      </c>
      <c r="AP28" s="160">
        <f t="shared" si="7"/>
        <v>0</v>
      </c>
      <c r="AQ28" s="161"/>
      <c r="AR28" s="161"/>
      <c r="AS28" s="27" t="s">
        <v>23</v>
      </c>
      <c r="AT28" s="160">
        <f t="shared" si="8"/>
        <v>0</v>
      </c>
      <c r="AU28" s="161"/>
      <c r="AV28" s="161"/>
      <c r="AW28" s="27" t="s">
        <v>23</v>
      </c>
      <c r="AX28" s="160">
        <f t="shared" si="9"/>
        <v>0</v>
      </c>
      <c r="AY28" s="161"/>
      <c r="AZ28" s="161"/>
      <c r="BA28" s="27" t="s">
        <v>23</v>
      </c>
      <c r="BB28" s="160">
        <f t="shared" si="0"/>
        <v>0</v>
      </c>
      <c r="BC28" s="161"/>
      <c r="BD28" s="161"/>
      <c r="BE28" s="27" t="s">
        <v>23</v>
      </c>
      <c r="BF28" s="160">
        <f t="shared" si="10"/>
        <v>0</v>
      </c>
      <c r="BG28" s="161"/>
      <c r="BH28" s="161"/>
      <c r="BI28" s="27" t="s">
        <v>23</v>
      </c>
      <c r="BJ28" s="160">
        <f t="shared" si="11"/>
        <v>0</v>
      </c>
      <c r="BK28" s="161"/>
      <c r="BL28" s="161"/>
      <c r="BM28" s="27" t="s">
        <v>23</v>
      </c>
      <c r="BN28" s="160">
        <f t="shared" si="12"/>
        <v>0</v>
      </c>
      <c r="BO28" s="161"/>
      <c r="BP28" s="161"/>
      <c r="BQ28" s="27" t="s">
        <v>23</v>
      </c>
    </row>
    <row r="29" spans="1:79" ht="18" customHeight="1" x14ac:dyDescent="0.4">
      <c r="A29" s="117" t="s">
        <v>29</v>
      </c>
      <c r="B29" s="117"/>
      <c r="C29" s="117"/>
      <c r="D29" s="118"/>
      <c r="E29" s="119"/>
      <c r="F29" s="26" t="s">
        <v>22</v>
      </c>
      <c r="G29" s="120"/>
      <c r="H29" s="121"/>
      <c r="I29" s="121"/>
      <c r="J29" s="27" t="s">
        <v>23</v>
      </c>
      <c r="K29" s="120"/>
      <c r="L29" s="121"/>
      <c r="M29" s="121"/>
      <c r="N29" s="28" t="s">
        <v>23</v>
      </c>
      <c r="O29" s="29" t="s">
        <v>24</v>
      </c>
      <c r="P29" s="120"/>
      <c r="Q29" s="121"/>
      <c r="R29" s="121"/>
      <c r="S29" s="27" t="s">
        <v>23</v>
      </c>
      <c r="T29" s="122"/>
      <c r="U29" s="122"/>
      <c r="V29" s="30"/>
      <c r="W29" s="31"/>
      <c r="X29" s="32" t="str">
        <f t="shared" si="1"/>
        <v/>
      </c>
      <c r="Y29" s="106">
        <f t="shared" si="2"/>
        <v>0</v>
      </c>
      <c r="Z29" s="123">
        <f t="shared" si="3"/>
        <v>0</v>
      </c>
      <c r="AA29" s="124"/>
      <c r="AB29" s="124"/>
      <c r="AC29" s="27" t="s">
        <v>23</v>
      </c>
      <c r="AD29" s="162">
        <f t="shared" si="4"/>
        <v>0</v>
      </c>
      <c r="AE29" s="163"/>
      <c r="AF29" s="163"/>
      <c r="AG29" s="27" t="s">
        <v>23</v>
      </c>
      <c r="AH29" s="123">
        <f t="shared" si="5"/>
        <v>0</v>
      </c>
      <c r="AI29" s="124"/>
      <c r="AJ29" s="124"/>
      <c r="AK29" s="27" t="s">
        <v>23</v>
      </c>
      <c r="AL29" s="160">
        <f t="shared" si="6"/>
        <v>0</v>
      </c>
      <c r="AM29" s="161"/>
      <c r="AN29" s="161"/>
      <c r="AO29" s="27" t="s">
        <v>23</v>
      </c>
      <c r="AP29" s="160">
        <f t="shared" si="7"/>
        <v>0</v>
      </c>
      <c r="AQ29" s="161"/>
      <c r="AR29" s="161"/>
      <c r="AS29" s="27" t="s">
        <v>23</v>
      </c>
      <c r="AT29" s="160">
        <f t="shared" si="8"/>
        <v>0</v>
      </c>
      <c r="AU29" s="161"/>
      <c r="AV29" s="161"/>
      <c r="AW29" s="27" t="s">
        <v>23</v>
      </c>
      <c r="AX29" s="160">
        <f t="shared" si="9"/>
        <v>0</v>
      </c>
      <c r="AY29" s="161"/>
      <c r="AZ29" s="161"/>
      <c r="BA29" s="27" t="s">
        <v>23</v>
      </c>
      <c r="BB29" s="160">
        <f t="shared" si="0"/>
        <v>0</v>
      </c>
      <c r="BC29" s="161"/>
      <c r="BD29" s="161"/>
      <c r="BE29" s="27" t="s">
        <v>23</v>
      </c>
      <c r="BF29" s="160">
        <f t="shared" si="10"/>
        <v>0</v>
      </c>
      <c r="BG29" s="161"/>
      <c r="BH29" s="161"/>
      <c r="BI29" s="27" t="s">
        <v>23</v>
      </c>
      <c r="BJ29" s="160">
        <f t="shared" si="11"/>
        <v>0</v>
      </c>
      <c r="BK29" s="161"/>
      <c r="BL29" s="161"/>
      <c r="BM29" s="27" t="s">
        <v>23</v>
      </c>
      <c r="BN29" s="160">
        <f t="shared" si="12"/>
        <v>0</v>
      </c>
      <c r="BO29" s="161"/>
      <c r="BP29" s="161"/>
      <c r="BQ29" s="27" t="s">
        <v>23</v>
      </c>
    </row>
    <row r="30" spans="1:79" ht="18" customHeight="1" x14ac:dyDescent="0.4">
      <c r="A30" s="117" t="s">
        <v>30</v>
      </c>
      <c r="B30" s="117"/>
      <c r="C30" s="117"/>
      <c r="D30" s="118"/>
      <c r="E30" s="119"/>
      <c r="F30" s="26" t="s">
        <v>22</v>
      </c>
      <c r="G30" s="120"/>
      <c r="H30" s="121"/>
      <c r="I30" s="121"/>
      <c r="J30" s="27" t="s">
        <v>23</v>
      </c>
      <c r="K30" s="120"/>
      <c r="L30" s="121"/>
      <c r="M30" s="121"/>
      <c r="N30" s="28" t="s">
        <v>23</v>
      </c>
      <c r="O30" s="29" t="s">
        <v>24</v>
      </c>
      <c r="P30" s="120"/>
      <c r="Q30" s="121"/>
      <c r="R30" s="121"/>
      <c r="S30" s="27" t="s">
        <v>23</v>
      </c>
      <c r="T30" s="122"/>
      <c r="U30" s="122"/>
      <c r="V30" s="30"/>
      <c r="W30" s="31"/>
      <c r="X30" s="32" t="str">
        <f t="shared" si="1"/>
        <v/>
      </c>
      <c r="Y30" s="106">
        <f t="shared" si="2"/>
        <v>0</v>
      </c>
      <c r="Z30" s="123">
        <f t="shared" si="3"/>
        <v>0</v>
      </c>
      <c r="AA30" s="124"/>
      <c r="AB30" s="124"/>
      <c r="AC30" s="27" t="s">
        <v>23</v>
      </c>
      <c r="AD30" s="162">
        <f t="shared" si="4"/>
        <v>0</v>
      </c>
      <c r="AE30" s="163"/>
      <c r="AF30" s="163"/>
      <c r="AG30" s="27" t="s">
        <v>23</v>
      </c>
      <c r="AH30" s="123">
        <f t="shared" si="5"/>
        <v>0</v>
      </c>
      <c r="AI30" s="124"/>
      <c r="AJ30" s="124"/>
      <c r="AK30" s="27" t="s">
        <v>23</v>
      </c>
      <c r="AL30" s="160">
        <f t="shared" si="6"/>
        <v>0</v>
      </c>
      <c r="AM30" s="161"/>
      <c r="AN30" s="161"/>
      <c r="AO30" s="27" t="s">
        <v>23</v>
      </c>
      <c r="AP30" s="160">
        <f t="shared" si="7"/>
        <v>0</v>
      </c>
      <c r="AQ30" s="161"/>
      <c r="AR30" s="161"/>
      <c r="AS30" s="27" t="s">
        <v>23</v>
      </c>
      <c r="AT30" s="160">
        <f t="shared" si="8"/>
        <v>0</v>
      </c>
      <c r="AU30" s="161"/>
      <c r="AV30" s="161"/>
      <c r="AW30" s="27" t="s">
        <v>23</v>
      </c>
      <c r="AX30" s="160">
        <f t="shared" si="9"/>
        <v>0</v>
      </c>
      <c r="AY30" s="161"/>
      <c r="AZ30" s="161"/>
      <c r="BA30" s="27" t="s">
        <v>23</v>
      </c>
      <c r="BB30" s="160">
        <f t="shared" si="0"/>
        <v>0</v>
      </c>
      <c r="BC30" s="161"/>
      <c r="BD30" s="161"/>
      <c r="BE30" s="27" t="s">
        <v>23</v>
      </c>
      <c r="BF30" s="160">
        <f t="shared" si="10"/>
        <v>0</v>
      </c>
      <c r="BG30" s="161"/>
      <c r="BH30" s="161"/>
      <c r="BI30" s="27" t="s">
        <v>23</v>
      </c>
      <c r="BJ30" s="160">
        <f t="shared" si="11"/>
        <v>0</v>
      </c>
      <c r="BK30" s="161"/>
      <c r="BL30" s="161"/>
      <c r="BM30" s="27" t="s">
        <v>23</v>
      </c>
      <c r="BN30" s="160">
        <f t="shared" si="12"/>
        <v>0</v>
      </c>
      <c r="BO30" s="161"/>
      <c r="BP30" s="161"/>
      <c r="BQ30" s="27" t="s">
        <v>23</v>
      </c>
    </row>
    <row r="31" spans="1:79" ht="18" customHeight="1" x14ac:dyDescent="0.4">
      <c r="A31" s="117" t="s">
        <v>31</v>
      </c>
      <c r="B31" s="117"/>
      <c r="C31" s="117"/>
      <c r="D31" s="118"/>
      <c r="E31" s="119"/>
      <c r="F31" s="26" t="s">
        <v>22</v>
      </c>
      <c r="G31" s="120"/>
      <c r="H31" s="121"/>
      <c r="I31" s="121"/>
      <c r="J31" s="27" t="s">
        <v>23</v>
      </c>
      <c r="K31" s="120"/>
      <c r="L31" s="121"/>
      <c r="M31" s="121"/>
      <c r="N31" s="28" t="s">
        <v>23</v>
      </c>
      <c r="O31" s="29" t="s">
        <v>24</v>
      </c>
      <c r="P31" s="120"/>
      <c r="Q31" s="121"/>
      <c r="R31" s="121"/>
      <c r="S31" s="27" t="s">
        <v>23</v>
      </c>
      <c r="T31" s="122"/>
      <c r="U31" s="122"/>
      <c r="V31" s="30"/>
      <c r="W31" s="31"/>
      <c r="X31" s="32" t="str">
        <f t="shared" si="1"/>
        <v/>
      </c>
      <c r="Y31" s="106">
        <f t="shared" si="2"/>
        <v>0</v>
      </c>
      <c r="Z31" s="123">
        <f t="shared" si="3"/>
        <v>0</v>
      </c>
      <c r="AA31" s="124"/>
      <c r="AB31" s="124"/>
      <c r="AC31" s="27" t="s">
        <v>23</v>
      </c>
      <c r="AD31" s="162">
        <f t="shared" si="4"/>
        <v>0</v>
      </c>
      <c r="AE31" s="163"/>
      <c r="AF31" s="163"/>
      <c r="AG31" s="27" t="s">
        <v>23</v>
      </c>
      <c r="AH31" s="123">
        <f t="shared" si="5"/>
        <v>0</v>
      </c>
      <c r="AI31" s="124"/>
      <c r="AJ31" s="124"/>
      <c r="AK31" s="27" t="s">
        <v>23</v>
      </c>
      <c r="AL31" s="160">
        <f t="shared" si="6"/>
        <v>0</v>
      </c>
      <c r="AM31" s="161"/>
      <c r="AN31" s="161"/>
      <c r="AO31" s="27" t="s">
        <v>23</v>
      </c>
      <c r="AP31" s="160">
        <f t="shared" si="7"/>
        <v>0</v>
      </c>
      <c r="AQ31" s="161"/>
      <c r="AR31" s="161"/>
      <c r="AS31" s="27" t="s">
        <v>23</v>
      </c>
      <c r="AT31" s="160">
        <f t="shared" si="8"/>
        <v>0</v>
      </c>
      <c r="AU31" s="161"/>
      <c r="AV31" s="161"/>
      <c r="AW31" s="27" t="s">
        <v>23</v>
      </c>
      <c r="AX31" s="160">
        <f t="shared" si="9"/>
        <v>0</v>
      </c>
      <c r="AY31" s="161"/>
      <c r="AZ31" s="161"/>
      <c r="BA31" s="27" t="s">
        <v>23</v>
      </c>
      <c r="BB31" s="160">
        <f t="shared" si="0"/>
        <v>0</v>
      </c>
      <c r="BC31" s="161"/>
      <c r="BD31" s="161"/>
      <c r="BE31" s="27" t="s">
        <v>23</v>
      </c>
      <c r="BF31" s="160">
        <f t="shared" si="10"/>
        <v>0</v>
      </c>
      <c r="BG31" s="161"/>
      <c r="BH31" s="161"/>
      <c r="BI31" s="27" t="s">
        <v>23</v>
      </c>
      <c r="BJ31" s="160">
        <f t="shared" si="11"/>
        <v>0</v>
      </c>
      <c r="BK31" s="161"/>
      <c r="BL31" s="161"/>
      <c r="BM31" s="27" t="s">
        <v>23</v>
      </c>
      <c r="BN31" s="160">
        <f t="shared" si="12"/>
        <v>0</v>
      </c>
      <c r="BO31" s="161"/>
      <c r="BP31" s="161"/>
      <c r="BQ31" s="27" t="s">
        <v>23</v>
      </c>
    </row>
    <row r="32" spans="1:79" ht="18" customHeight="1" x14ac:dyDescent="0.4">
      <c r="A32" s="32"/>
      <c r="B32" s="32"/>
      <c r="C32" s="32"/>
      <c r="D32" s="33" t="s">
        <v>32</v>
      </c>
      <c r="E32" s="34"/>
      <c r="F32" s="31"/>
      <c r="G32" s="35"/>
      <c r="H32" s="35"/>
      <c r="I32" s="35"/>
      <c r="J32" s="31"/>
      <c r="K32" s="35"/>
      <c r="L32" s="35"/>
      <c r="M32" s="35"/>
      <c r="N32" s="31"/>
      <c r="O32" s="33" t="s">
        <v>32</v>
      </c>
      <c r="P32" s="35"/>
      <c r="Q32" s="35"/>
      <c r="R32" s="35"/>
      <c r="S32" s="31"/>
      <c r="T32" s="35"/>
      <c r="U32" s="35"/>
      <c r="V32" s="35"/>
      <c r="W32" s="32"/>
      <c r="X32" s="32"/>
      <c r="Y32" s="32"/>
      <c r="Z32" s="36"/>
      <c r="AA32" s="37"/>
      <c r="AB32" s="37"/>
      <c r="AC32" s="38"/>
      <c r="AD32" s="41"/>
      <c r="AE32" s="41"/>
      <c r="AF32" s="41"/>
      <c r="AG32" s="41"/>
      <c r="AH32" s="36"/>
      <c r="AI32" s="37"/>
      <c r="AJ32" s="37"/>
      <c r="AK32" s="38"/>
      <c r="AL32" s="31"/>
      <c r="AM32" s="31"/>
      <c r="AN32" s="31"/>
      <c r="AO32" s="31"/>
      <c r="AP32" s="31"/>
      <c r="AQ32" s="31"/>
      <c r="AR32" s="31"/>
      <c r="AS32" s="31"/>
      <c r="AT32" s="31"/>
      <c r="AU32" s="31"/>
      <c r="AV32" s="31"/>
      <c r="AW32" s="31"/>
      <c r="AX32" s="35"/>
      <c r="AY32" s="35"/>
      <c r="AZ32" s="35"/>
      <c r="BA32" s="31"/>
      <c r="BB32" s="39"/>
      <c r="BC32" s="40"/>
      <c r="BD32" s="40"/>
      <c r="BE32" s="38"/>
      <c r="BF32" s="35"/>
      <c r="BG32" s="35"/>
      <c r="BH32" s="35"/>
      <c r="BI32" s="31"/>
      <c r="BJ32" s="39"/>
      <c r="BK32" s="40"/>
      <c r="BL32" s="40"/>
      <c r="BM32" s="41"/>
      <c r="BN32" s="39"/>
      <c r="BO32" s="40"/>
      <c r="BP32" s="40"/>
      <c r="BQ32" s="42"/>
    </row>
    <row r="33" spans="1:69" s="47" customFormat="1" ht="18" customHeight="1" x14ac:dyDescent="0.4">
      <c r="A33" s="31"/>
      <c r="B33" s="31"/>
      <c r="C33" s="31"/>
      <c r="D33" s="34"/>
      <c r="E33" s="34"/>
      <c r="F33" s="31"/>
      <c r="G33" s="35"/>
      <c r="H33" s="35"/>
      <c r="I33" s="35"/>
      <c r="J33" s="31"/>
      <c r="K33" s="35"/>
      <c r="L33" s="35"/>
      <c r="M33" s="35"/>
      <c r="N33" s="31"/>
      <c r="O33" s="31"/>
      <c r="P33" s="35"/>
      <c r="Q33" s="35"/>
      <c r="R33" s="35"/>
      <c r="S33" s="31"/>
      <c r="T33" s="35"/>
      <c r="U33" s="35"/>
      <c r="V33" s="35"/>
      <c r="W33" s="31"/>
      <c r="X33" s="31"/>
      <c r="Y33" s="31"/>
      <c r="Z33" s="43"/>
      <c r="AA33" s="44"/>
      <c r="AB33" s="44"/>
      <c r="AC33" s="45"/>
      <c r="AD33" s="31"/>
      <c r="AE33" s="31"/>
      <c r="AF33" s="31"/>
      <c r="AG33" s="31"/>
      <c r="AH33" s="43"/>
      <c r="AI33" s="44"/>
      <c r="AJ33" s="44"/>
      <c r="AK33" s="45"/>
      <c r="AL33" s="31"/>
      <c r="AM33" s="31"/>
      <c r="AN33" s="31"/>
      <c r="AO33" s="31"/>
      <c r="AP33" s="31"/>
      <c r="AQ33" s="31"/>
      <c r="AR33" s="31"/>
      <c r="AS33" s="31"/>
      <c r="AT33" s="31"/>
      <c r="AU33" s="31"/>
      <c r="AV33" s="31"/>
      <c r="AW33" s="31"/>
      <c r="AX33" s="35"/>
      <c r="AY33" s="35"/>
      <c r="AZ33" s="35"/>
      <c r="BA33" s="31"/>
      <c r="BB33" s="46"/>
      <c r="BC33" s="35"/>
      <c r="BD33" s="35"/>
      <c r="BE33" s="45"/>
      <c r="BF33" s="35"/>
      <c r="BG33" s="35"/>
      <c r="BH33" s="35"/>
      <c r="BI33" s="31"/>
      <c r="BJ33" s="46"/>
      <c r="BK33" s="35"/>
      <c r="BL33" s="35"/>
      <c r="BM33" s="31"/>
      <c r="BN33" s="46"/>
      <c r="BO33" s="35"/>
      <c r="BP33" s="35"/>
      <c r="BQ33" s="45"/>
    </row>
    <row r="34" spans="1:69" s="47" customFormat="1" ht="18" customHeight="1" x14ac:dyDescent="0.4">
      <c r="A34" s="48" t="s">
        <v>33</v>
      </c>
      <c r="B34" s="31"/>
      <c r="C34" s="31"/>
      <c r="D34" s="34"/>
      <c r="E34" s="34"/>
      <c r="F34" s="31"/>
      <c r="G34" s="35"/>
      <c r="H34" s="35"/>
      <c r="I34" s="35"/>
      <c r="J34" s="31"/>
      <c r="K34" s="35"/>
      <c r="L34" s="35"/>
      <c r="M34" s="35"/>
      <c r="N34" s="31"/>
      <c r="O34" s="31"/>
      <c r="P34" s="35"/>
      <c r="Q34" s="35"/>
      <c r="R34" s="35"/>
      <c r="S34" s="31"/>
      <c r="T34" s="35"/>
      <c r="U34" s="35"/>
      <c r="V34" s="35"/>
      <c r="W34" s="31"/>
      <c r="X34" s="31"/>
      <c r="Y34" s="31"/>
      <c r="Z34" s="43"/>
      <c r="AA34" s="44"/>
      <c r="AB34" s="44"/>
      <c r="AC34" s="45"/>
      <c r="AD34" s="31"/>
      <c r="AE34" s="31"/>
      <c r="AF34" s="31"/>
      <c r="AG34" s="31"/>
      <c r="AH34" s="43"/>
      <c r="AI34" s="44"/>
      <c r="AJ34" s="44"/>
      <c r="AK34" s="45"/>
      <c r="AL34" s="31"/>
      <c r="AM34" s="31"/>
      <c r="AN34" s="31"/>
      <c r="AO34" s="31"/>
      <c r="AP34" s="31"/>
      <c r="AQ34" s="31"/>
      <c r="AR34" s="31"/>
      <c r="AS34" s="31"/>
      <c r="AT34" s="31"/>
      <c r="AU34" s="31"/>
      <c r="AV34" s="31"/>
      <c r="AW34" s="31"/>
      <c r="AX34" s="35"/>
      <c r="AY34" s="35"/>
      <c r="AZ34" s="35"/>
      <c r="BA34" s="31"/>
      <c r="BB34" s="46"/>
      <c r="BC34" s="35"/>
      <c r="BD34" s="35"/>
      <c r="BE34" s="45"/>
      <c r="BF34" s="35"/>
      <c r="BG34" s="35"/>
      <c r="BH34" s="35"/>
      <c r="BI34" s="31"/>
      <c r="BJ34" s="46"/>
      <c r="BK34" s="35"/>
      <c r="BL34" s="35"/>
      <c r="BM34" s="31"/>
      <c r="BN34" s="46"/>
      <c r="BO34" s="35"/>
      <c r="BP34" s="35"/>
      <c r="BQ34" s="45"/>
    </row>
    <row r="35" spans="1:69" s="47" customFormat="1" ht="18" customHeight="1" x14ac:dyDescent="0.4">
      <c r="A35" s="1" t="s">
        <v>34</v>
      </c>
      <c r="B35" s="1"/>
      <c r="C35" s="1"/>
      <c r="D35" s="1"/>
      <c r="E35" s="1"/>
      <c r="F35" s="1"/>
      <c r="G35" s="1"/>
      <c r="H35" s="1"/>
      <c r="I35" s="1"/>
      <c r="J35" s="31"/>
      <c r="K35" s="35"/>
      <c r="L35" s="35"/>
      <c r="M35" s="35"/>
      <c r="N35" s="31"/>
      <c r="O35" s="31"/>
      <c r="P35" s="35"/>
      <c r="Q35" s="35"/>
      <c r="R35" s="35"/>
      <c r="S35" s="31"/>
      <c r="T35" s="35"/>
      <c r="U35" s="35"/>
      <c r="V35" s="35"/>
      <c r="W35" s="31"/>
      <c r="X35" s="31"/>
      <c r="Y35" s="31"/>
      <c r="Z35" s="43"/>
      <c r="AA35" s="44"/>
      <c r="AB35" s="44"/>
      <c r="AC35" s="45"/>
      <c r="AD35" s="31"/>
      <c r="AE35" s="31"/>
      <c r="AF35" s="31"/>
      <c r="AG35" s="31"/>
      <c r="AH35" s="43"/>
      <c r="AI35" s="44"/>
      <c r="AJ35" s="44"/>
      <c r="AK35" s="45"/>
      <c r="AL35" s="31"/>
      <c r="AM35" s="31"/>
      <c r="AN35" s="31"/>
      <c r="AO35" s="31"/>
      <c r="AP35" s="31"/>
      <c r="AQ35" s="31"/>
      <c r="AR35" s="31"/>
      <c r="AS35" s="31"/>
      <c r="AT35" s="31"/>
      <c r="AU35" s="31"/>
      <c r="AV35" s="31"/>
      <c r="AW35" s="31"/>
      <c r="AX35" s="35"/>
      <c r="AY35" s="35"/>
      <c r="AZ35" s="35"/>
      <c r="BA35" s="31"/>
      <c r="BB35" s="46"/>
      <c r="BC35" s="35"/>
      <c r="BD35" s="35"/>
      <c r="BE35" s="45"/>
      <c r="BF35" s="35"/>
      <c r="BG35" s="35"/>
      <c r="BH35" s="35"/>
      <c r="BI35" s="31"/>
      <c r="BJ35" s="46"/>
      <c r="BK35" s="35"/>
      <c r="BL35" s="35"/>
      <c r="BM35" s="31"/>
      <c r="BN35" s="46"/>
      <c r="BO35" s="35"/>
      <c r="BP35" s="35"/>
      <c r="BQ35" s="45"/>
    </row>
    <row r="36" spans="1:69" s="47" customFormat="1" ht="18" customHeight="1" x14ac:dyDescent="0.4">
      <c r="A36" s="164"/>
      <c r="B36" s="164"/>
      <c r="C36" s="164"/>
      <c r="D36" s="165" t="s">
        <v>9</v>
      </c>
      <c r="E36" s="165"/>
      <c r="F36" s="165"/>
      <c r="G36" s="166" t="s">
        <v>10</v>
      </c>
      <c r="H36" s="166"/>
      <c r="I36" s="166"/>
      <c r="J36" s="166"/>
      <c r="K36" s="167" t="s">
        <v>11</v>
      </c>
      <c r="L36" s="168"/>
      <c r="M36" s="168"/>
      <c r="N36" s="168"/>
      <c r="O36" s="169"/>
      <c r="P36" s="166" t="s">
        <v>12</v>
      </c>
      <c r="Q36" s="166"/>
      <c r="R36" s="166"/>
      <c r="S36" s="166"/>
      <c r="T36" s="170" t="s">
        <v>35</v>
      </c>
      <c r="U36" s="171"/>
      <c r="V36" s="172" t="s">
        <v>36</v>
      </c>
      <c r="W36" s="172"/>
      <c r="X36" s="31"/>
      <c r="Y36" s="31"/>
      <c r="Z36" s="49"/>
      <c r="AA36" s="50"/>
      <c r="AB36" s="50"/>
      <c r="AC36" s="51"/>
      <c r="AD36" s="113"/>
      <c r="AE36" s="113"/>
      <c r="AF36" s="113"/>
      <c r="AG36" s="113"/>
      <c r="AH36" s="49"/>
      <c r="AI36" s="50"/>
      <c r="AJ36" s="50"/>
      <c r="AK36" s="51"/>
      <c r="AL36" s="31"/>
      <c r="AM36" s="31"/>
      <c r="AN36" s="31"/>
      <c r="AO36" s="31"/>
      <c r="AP36" s="31"/>
      <c r="AQ36" s="31"/>
      <c r="AR36" s="31"/>
      <c r="AS36" s="31"/>
      <c r="AT36" s="31"/>
      <c r="AU36" s="31"/>
      <c r="AV36" s="31"/>
      <c r="AW36" s="31"/>
      <c r="AX36" s="35"/>
      <c r="AY36" s="35"/>
      <c r="AZ36" s="35"/>
      <c r="BA36" s="31"/>
      <c r="BB36" s="46"/>
      <c r="BC36" s="35"/>
      <c r="BD36" s="35"/>
      <c r="BE36" s="45"/>
      <c r="BF36" s="35"/>
      <c r="BG36" s="35"/>
      <c r="BH36" s="35"/>
      <c r="BI36" s="31"/>
      <c r="BJ36" s="46"/>
      <c r="BK36" s="35"/>
      <c r="BL36" s="35"/>
      <c r="BM36" s="31"/>
      <c r="BN36" s="46"/>
      <c r="BO36" s="35"/>
      <c r="BP36" s="35"/>
      <c r="BQ36" s="45"/>
    </row>
    <row r="37" spans="1:69" ht="18" customHeight="1" x14ac:dyDescent="0.4">
      <c r="A37" s="173" t="s">
        <v>37</v>
      </c>
      <c r="B37" s="173"/>
      <c r="C37" s="173"/>
      <c r="D37" s="118"/>
      <c r="E37" s="119"/>
      <c r="F37" s="26" t="s">
        <v>22</v>
      </c>
      <c r="G37" s="120"/>
      <c r="H37" s="121"/>
      <c r="I37" s="121"/>
      <c r="J37" s="27" t="s">
        <v>23</v>
      </c>
      <c r="K37" s="120"/>
      <c r="L37" s="121"/>
      <c r="M37" s="121"/>
      <c r="N37" s="28" t="s">
        <v>23</v>
      </c>
      <c r="O37" s="29" t="s">
        <v>24</v>
      </c>
      <c r="P37" s="120"/>
      <c r="Q37" s="121"/>
      <c r="R37" s="121"/>
      <c r="S37" s="27" t="s">
        <v>23</v>
      </c>
      <c r="T37" s="174" t="s">
        <v>38</v>
      </c>
      <c r="U37" s="175"/>
      <c r="V37" s="176"/>
      <c r="W37" s="176"/>
      <c r="X37" s="32" t="str">
        <f t="shared" ref="X37" si="13">IF(G37&gt;550000,"〇",IF(O37="以降",IF(K37&gt;600000,"〇",""),IF(K37&gt;1100000,"〇","")))</f>
        <v/>
      </c>
      <c r="Y37" s="106">
        <f>IF(AND(Z37&gt;0,AX37&gt;0),MAX(0,IF(Z37&gt;100000,100000,Z37)+IF(AX37&gt;100000,100000,AX37)-100000),0)</f>
        <v>0</v>
      </c>
      <c r="Z37" s="123">
        <f t="shared" ref="Z37" si="14">IF(G37&gt;650001,G37-AD37,0)</f>
        <v>0</v>
      </c>
      <c r="AA37" s="124"/>
      <c r="AB37" s="124"/>
      <c r="AC37" s="27" t="s">
        <v>23</v>
      </c>
      <c r="AD37" s="162">
        <f t="shared" ref="AD37" si="15">IF(G37=0,0,IF(G37&lt;=1900000,650000,IF(G37&gt;=8500001,1950000,IF(G37&gt;=6600001,G37*0.1+1100000,IF(G37&gt;=3600001,G37-(ROUNDDOWN(G37/4,-3)*3.2-440000),G37-(ROUNDDOWN(G37/4,-3)*2.8-80000))))))</f>
        <v>0</v>
      </c>
      <c r="AE37" s="163"/>
      <c r="AF37" s="163"/>
      <c r="AG37" s="27" t="s">
        <v>23</v>
      </c>
      <c r="AH37" s="123">
        <f>IF(V37="○",Z37*0.3,Z37)</f>
        <v>0</v>
      </c>
      <c r="AI37" s="124"/>
      <c r="AJ37" s="124"/>
      <c r="AK37" s="27" t="s">
        <v>23</v>
      </c>
      <c r="AL37" s="160">
        <f t="shared" ref="AL37" si="16">IF(SUM(Z37,BB37)&lt;=10000000,IF(O37="以降",IF(K37&lt;1300000,MAX(K37-600000,0),IF(K37&lt;4100000,ROUNDDOWN(K37*0.75-275000,0),IF(K37&lt;7700000,ROUNDDOWN(K37*0.85-685000,0),IF(K37&lt;10000000,ROUNDDOWN(K37*0.95-1455000,0),ROUNDDOWN(K37-1955000,0))))),IF(K37&lt;3300000,MAX(K37-1100000,0),IF(K37&lt;4100000,ROUNDDOWN(K37*0.75-275000,0),IF(K37&lt;7700000,ROUNDDOWN(K37*0.85-685000,0),IF(K37&lt;10000000,ROUNDDOWN(K37*0.95-1455000,0),ROUNDDOWN(K37-1955000,0)))))),0)</f>
        <v>0</v>
      </c>
      <c r="AM37" s="161"/>
      <c r="AN37" s="161"/>
      <c r="AO37" s="27" t="s">
        <v>23</v>
      </c>
      <c r="AP37" s="160">
        <f t="shared" ref="AP37" si="17">IF(SUM(Z37,BB37)&gt;10000000,IF(SUM(Z37,BB37)&lt;=20000000,IF(O37="以降",IF(K37&lt;1300000,MAX(K37-500000,0),IF(K37&lt;4100000,ROUNDDOWN(K37*0.75-175000,0),IF(K37&lt;7700000,ROUNDDOWN(K37*0.85-585000,0),IF(K37&lt;10000000,ROUNDDOWN(K37*0.95-1355000,0),ROUNDDOWN(K37-1855000,0))))),IF(K37&lt;3300000,MAX(K37-1000000,0),IF(K37&lt;4100000,ROUNDDOWN(K37*0.75-175000,0),IF(K37&lt;7700000,ROUNDDOWN(K37*0.85-585000,0),IF(K37&lt;10000000,ROUNDDOWN(K37*0.95-1355000,0),ROUNDDOWN(K37-1855000,0)))))),0),0)</f>
        <v>0</v>
      </c>
      <c r="AQ37" s="161"/>
      <c r="AR37" s="161"/>
      <c r="AS37" s="27" t="s">
        <v>23</v>
      </c>
      <c r="AT37" s="160">
        <f t="shared" ref="AT37" si="18">IF(SUM(Z37,BB37)&gt;20000000,IF(O37="以降",IF(K37&lt;1300000,MAX(K37-400000,0),IF(K37&lt;4100000,ROUNDDOWN(K37*0.75-75000,0),IF(K37&lt;7700000,ROUNDDOWN(K37*0.85-485000,0),IF(K37&lt;10000000,ROUNDDOWN(K37*0.95-1255000,0),ROUNDDOWN(K37-1755000,0))))),IF(K37&lt;3300000,MAX(K37-900000,0),IF(K37&lt;4100000,ROUNDDOWN(K37*0.75-75000,0),IF(K37&lt;7700000,ROUNDDOWN(K37*0.85-485000,0),IF(K37&lt;10000000,ROUNDDOWN(K37*0.95-1255000,0),ROUNDDOWN(K37-1755000,0)))))),0)</f>
        <v>0</v>
      </c>
      <c r="AU37" s="161"/>
      <c r="AV37" s="161"/>
      <c r="AW37" s="27" t="s">
        <v>23</v>
      </c>
      <c r="AX37" s="160">
        <f t="shared" ref="AX37" si="19">MAX(AL37,AP37,AT37)</f>
        <v>0</v>
      </c>
      <c r="AY37" s="161"/>
      <c r="AZ37" s="161"/>
      <c r="BA37" s="27" t="s">
        <v>23</v>
      </c>
      <c r="BB37" s="160">
        <f>P37</f>
        <v>0</v>
      </c>
      <c r="BC37" s="161"/>
      <c r="BD37" s="161"/>
      <c r="BE37" s="27" t="s">
        <v>23</v>
      </c>
      <c r="BF37" s="52"/>
      <c r="BG37" s="52"/>
      <c r="BH37" s="52"/>
      <c r="BI37" s="31"/>
      <c r="BJ37" s="160">
        <f>MAX(MAX(AL37,AP37,AT37)-IF(O37="以前",150000,0),0)</f>
        <v>0</v>
      </c>
      <c r="BK37" s="161"/>
      <c r="BL37" s="161"/>
      <c r="BM37" s="53" t="s">
        <v>23</v>
      </c>
      <c r="BN37" s="160">
        <f>MAX(AH37+BB37+BJ37,0)</f>
        <v>0</v>
      </c>
      <c r="BO37" s="161"/>
      <c r="BP37" s="161"/>
      <c r="BQ37" s="27" t="s">
        <v>23</v>
      </c>
    </row>
    <row r="38" spans="1:69" ht="18" customHeight="1" x14ac:dyDescent="0.4">
      <c r="A38" s="1"/>
      <c r="B38" s="1"/>
      <c r="C38" s="1"/>
      <c r="D38" s="1"/>
      <c r="E38" s="1"/>
      <c r="F38" s="1"/>
      <c r="G38" s="1"/>
      <c r="H38" s="1"/>
      <c r="I38" s="1"/>
      <c r="J38" s="1"/>
      <c r="K38" s="1"/>
      <c r="L38" s="1"/>
      <c r="M38" s="1"/>
      <c r="N38" s="1"/>
      <c r="O38" s="1"/>
      <c r="P38" s="1"/>
      <c r="Q38" s="1"/>
      <c r="R38" s="1"/>
      <c r="S38" s="1"/>
      <c r="T38" s="1"/>
      <c r="U38" s="1"/>
      <c r="Z38" s="54"/>
      <c r="AA38" s="55"/>
      <c r="AB38" s="55"/>
      <c r="AC38" s="56"/>
      <c r="AD38" s="55"/>
      <c r="AE38" s="55"/>
      <c r="AF38" s="55"/>
      <c r="AG38" s="55"/>
      <c r="AH38" s="54"/>
      <c r="AI38" s="55"/>
      <c r="AJ38" s="55"/>
      <c r="AK38" s="56"/>
      <c r="AL38" s="55"/>
      <c r="AM38" s="55"/>
      <c r="AN38" s="55"/>
      <c r="AO38" s="55"/>
      <c r="AP38" s="55"/>
      <c r="AQ38" s="55"/>
      <c r="AR38" s="55"/>
      <c r="AS38" s="55"/>
      <c r="AT38" s="55"/>
      <c r="AU38" s="55"/>
      <c r="AV38" s="55"/>
      <c r="AW38" s="55"/>
      <c r="AX38" s="47"/>
      <c r="AY38" s="47"/>
      <c r="AZ38" s="47"/>
      <c r="BA38" s="47"/>
      <c r="BB38" s="54"/>
      <c r="BC38" s="55"/>
      <c r="BD38" s="55"/>
      <c r="BE38" s="56"/>
      <c r="BF38" s="47"/>
      <c r="BG38" s="47"/>
      <c r="BH38" s="47"/>
      <c r="BI38" s="47"/>
      <c r="BJ38" s="54"/>
      <c r="BK38" s="55"/>
      <c r="BL38" s="55"/>
      <c r="BM38" s="55"/>
      <c r="BN38" s="54"/>
      <c r="BO38" s="55"/>
      <c r="BP38" s="55"/>
      <c r="BQ38" s="56"/>
    </row>
    <row r="39" spans="1:69" ht="18" customHeight="1" x14ac:dyDescent="0.4">
      <c r="A39" s="1" t="s">
        <v>39</v>
      </c>
      <c r="B39" s="1"/>
      <c r="C39" s="1"/>
      <c r="D39" s="1"/>
      <c r="E39" s="1"/>
      <c r="F39" s="1"/>
      <c r="G39" s="1"/>
      <c r="H39" s="1"/>
      <c r="I39" s="1"/>
      <c r="J39" s="1"/>
      <c r="K39" s="1"/>
      <c r="L39" s="1"/>
      <c r="M39" s="1"/>
      <c r="N39" s="1"/>
      <c r="O39" s="1"/>
      <c r="P39" s="1"/>
      <c r="Q39" s="1"/>
      <c r="R39" s="1"/>
      <c r="S39" s="1"/>
      <c r="T39" s="1"/>
      <c r="U39" s="1"/>
      <c r="Z39" s="54"/>
      <c r="AA39" s="55"/>
      <c r="AB39" s="55"/>
      <c r="AC39" s="56"/>
      <c r="AD39" s="55"/>
      <c r="AE39" s="55"/>
      <c r="AF39" s="55"/>
      <c r="AG39" s="55"/>
      <c r="AH39" s="54"/>
      <c r="AI39" s="55"/>
      <c r="AJ39" s="55"/>
      <c r="AK39" s="56"/>
      <c r="AL39" s="55"/>
      <c r="AM39" s="55"/>
      <c r="AN39" s="55"/>
      <c r="AO39" s="55"/>
      <c r="AP39" s="55"/>
      <c r="AQ39" s="55"/>
      <c r="AR39" s="55"/>
      <c r="AS39" s="55"/>
      <c r="AT39" s="55"/>
      <c r="AU39" s="55"/>
      <c r="AV39" s="55"/>
      <c r="AW39" s="55"/>
      <c r="AX39" s="47"/>
      <c r="AY39" s="47"/>
      <c r="AZ39" s="47"/>
      <c r="BA39" s="47"/>
      <c r="BB39" s="54"/>
      <c r="BC39" s="55"/>
      <c r="BD39" s="55"/>
      <c r="BE39" s="56"/>
      <c r="BF39" s="47"/>
      <c r="BG39" s="47"/>
      <c r="BH39" s="47"/>
      <c r="BI39" s="47"/>
      <c r="BJ39" s="54"/>
      <c r="BK39" s="55"/>
      <c r="BL39" s="55"/>
      <c r="BM39" s="55"/>
      <c r="BN39" s="54"/>
      <c r="BO39" s="55"/>
      <c r="BP39" s="55"/>
      <c r="BQ39" s="56"/>
    </row>
    <row r="40" spans="1:69" ht="18" customHeight="1" x14ac:dyDescent="0.4">
      <c r="A40" s="57" t="s">
        <v>40</v>
      </c>
      <c r="B40" s="1"/>
      <c r="C40" s="1"/>
      <c r="D40" s="1"/>
      <c r="E40" s="1"/>
      <c r="F40" s="1"/>
      <c r="G40" s="1"/>
      <c r="H40" s="1"/>
      <c r="I40" s="1"/>
      <c r="J40" s="1"/>
      <c r="K40" s="1"/>
      <c r="L40" s="1"/>
      <c r="M40" s="1"/>
      <c r="N40" s="1"/>
      <c r="O40" s="1"/>
      <c r="P40" s="1"/>
      <c r="Q40" s="1"/>
      <c r="R40" s="1"/>
      <c r="S40" s="1"/>
      <c r="T40" s="1"/>
      <c r="U40" s="1"/>
      <c r="Z40" s="54"/>
      <c r="AA40" s="55"/>
      <c r="AB40" s="55"/>
      <c r="AC40" s="56"/>
      <c r="AD40" s="55"/>
      <c r="AE40" s="55"/>
      <c r="AF40" s="55"/>
      <c r="AG40" s="55"/>
      <c r="AH40" s="54"/>
      <c r="AI40" s="55"/>
      <c r="AJ40" s="55"/>
      <c r="AK40" s="56"/>
      <c r="AL40" s="55"/>
      <c r="AM40" s="55"/>
      <c r="AN40" s="55"/>
      <c r="AO40" s="55"/>
      <c r="AP40" s="55"/>
      <c r="AQ40" s="55"/>
      <c r="AR40" s="55"/>
      <c r="AS40" s="55"/>
      <c r="AT40" s="55"/>
      <c r="AU40" s="55"/>
      <c r="AV40" s="55"/>
      <c r="AW40" s="55"/>
      <c r="AX40" s="47"/>
      <c r="AY40" s="47"/>
      <c r="AZ40" s="47"/>
      <c r="BA40" s="47"/>
      <c r="BB40" s="54"/>
      <c r="BC40" s="55"/>
      <c r="BD40" s="55"/>
      <c r="BE40" s="56"/>
      <c r="BF40" s="47"/>
      <c r="BG40" s="47"/>
      <c r="BH40" s="47"/>
      <c r="BI40" s="47"/>
      <c r="BJ40" s="54"/>
      <c r="BK40" s="55"/>
      <c r="BL40" s="55"/>
      <c r="BM40" s="55"/>
      <c r="BN40" s="54"/>
      <c r="BO40" s="55"/>
      <c r="BP40" s="55"/>
      <c r="BQ40" s="56"/>
    </row>
    <row r="41" spans="1:69" ht="18" customHeight="1" x14ac:dyDescent="0.4">
      <c r="A41" s="177"/>
      <c r="B41" s="177"/>
      <c r="C41" s="177"/>
      <c r="D41" s="165" t="s">
        <v>9</v>
      </c>
      <c r="E41" s="165"/>
      <c r="F41" s="165"/>
      <c r="G41" s="166" t="s">
        <v>10</v>
      </c>
      <c r="H41" s="166"/>
      <c r="I41" s="166"/>
      <c r="J41" s="166"/>
      <c r="K41" s="167" t="s">
        <v>11</v>
      </c>
      <c r="L41" s="168"/>
      <c r="M41" s="168"/>
      <c r="N41" s="168"/>
      <c r="O41" s="169"/>
      <c r="P41" s="166" t="s">
        <v>12</v>
      </c>
      <c r="Q41" s="166"/>
      <c r="R41" s="166"/>
      <c r="S41" s="166"/>
      <c r="T41" s="166" t="s">
        <v>13</v>
      </c>
      <c r="U41" s="166"/>
      <c r="Z41" s="58"/>
      <c r="AA41" s="59"/>
      <c r="AB41" s="59"/>
      <c r="AC41" s="60"/>
      <c r="AD41" s="59"/>
      <c r="AE41" s="59"/>
      <c r="AF41" s="59"/>
      <c r="AG41" s="59"/>
      <c r="AH41" s="58"/>
      <c r="AI41" s="59"/>
      <c r="AJ41" s="59"/>
      <c r="AK41" s="60"/>
      <c r="AL41" s="55"/>
      <c r="AM41" s="55"/>
      <c r="AN41" s="55"/>
      <c r="AO41" s="55"/>
      <c r="AP41" s="55"/>
      <c r="AQ41" s="55"/>
      <c r="AR41" s="55"/>
      <c r="AS41" s="55"/>
      <c r="AT41" s="55"/>
      <c r="AU41" s="55"/>
      <c r="AV41" s="55"/>
      <c r="AW41" s="55"/>
      <c r="AX41" s="47"/>
      <c r="AY41" s="47"/>
      <c r="AZ41" s="47"/>
      <c r="BA41" s="47"/>
      <c r="BB41" s="58"/>
      <c r="BC41" s="59"/>
      <c r="BD41" s="59"/>
      <c r="BE41" s="60"/>
      <c r="BF41" s="47"/>
      <c r="BG41" s="47"/>
      <c r="BH41" s="47"/>
      <c r="BI41" s="47"/>
      <c r="BJ41" s="58"/>
      <c r="BK41" s="59"/>
      <c r="BL41" s="59"/>
      <c r="BM41" s="59"/>
      <c r="BN41" s="54"/>
      <c r="BO41" s="55"/>
      <c r="BP41" s="55"/>
      <c r="BQ41" s="56"/>
    </row>
    <row r="42" spans="1:69" ht="18" customHeight="1" x14ac:dyDescent="0.4">
      <c r="A42" s="117" t="s">
        <v>41</v>
      </c>
      <c r="B42" s="117"/>
      <c r="C42" s="117"/>
      <c r="D42" s="118"/>
      <c r="E42" s="119"/>
      <c r="F42" s="26" t="s">
        <v>22</v>
      </c>
      <c r="G42" s="120"/>
      <c r="H42" s="121"/>
      <c r="I42" s="121"/>
      <c r="J42" s="27" t="s">
        <v>23</v>
      </c>
      <c r="K42" s="120"/>
      <c r="L42" s="121"/>
      <c r="M42" s="121"/>
      <c r="N42" s="28" t="s">
        <v>23</v>
      </c>
      <c r="O42" s="29" t="s">
        <v>24</v>
      </c>
      <c r="P42" s="120"/>
      <c r="Q42" s="121"/>
      <c r="R42" s="121"/>
      <c r="S42" s="27" t="s">
        <v>23</v>
      </c>
      <c r="T42" s="178" t="s">
        <v>42</v>
      </c>
      <c r="U42" s="178"/>
      <c r="V42" s="52"/>
      <c r="W42" s="31"/>
      <c r="X42" s="32" t="str">
        <f t="shared" ref="X42:X44" si="20">IF(G42&gt;550000,"〇",IF(O42="以降",IF(K42&gt;600000,"〇",""),IF(K42&gt;1100000,"〇","")))</f>
        <v/>
      </c>
      <c r="Y42" s="106">
        <f t="shared" ref="Y42:Y44" si="21">IF(AND(Z42&gt;0,AX42&gt;0),MAX(0,IF(Z42&gt;100000,100000,Z42)+IF(AX42&gt;100000,100000,AX42)-100000),0)</f>
        <v>0</v>
      </c>
      <c r="Z42" s="123">
        <f t="shared" ref="Z42:Z44" si="22">IF(G42&gt;650001,G42-AD42,0)</f>
        <v>0</v>
      </c>
      <c r="AA42" s="124"/>
      <c r="AB42" s="124"/>
      <c r="AC42" s="27" t="s">
        <v>23</v>
      </c>
      <c r="AD42" s="162">
        <f>IF(G42=0,0,IF(G42&lt;=1900000,650000,IF(G42&gt;=8500001,1950000,IF(G42&gt;=6600001,G42*0.1+1100000,IF(G42&gt;=3600001,G42-(ROUNDDOWN(G42/4,-3)*3.2-440000),G42-(ROUNDDOWN(G42/4,-3)*2.8-80000))))))</f>
        <v>0</v>
      </c>
      <c r="AE42" s="163"/>
      <c r="AF42" s="163"/>
      <c r="AG42" s="27" t="s">
        <v>23</v>
      </c>
      <c r="AH42" s="123">
        <f>IF(T42="○",Z42*0.3,Z42)</f>
        <v>0</v>
      </c>
      <c r="AI42" s="124"/>
      <c r="AJ42" s="124"/>
      <c r="AK42" s="27" t="s">
        <v>23</v>
      </c>
      <c r="AL42" s="160">
        <f t="shared" ref="AL42:AL44" si="23">IF(SUM(Z42,BB42)&lt;=10000000,IF(O42="以降",IF(K42&lt;1300000,MAX(K42-600000,0),IF(K42&lt;4100000,ROUNDDOWN(K42*0.75-275000,0),IF(K42&lt;7700000,ROUNDDOWN(K42*0.85-685000,0),IF(K42&lt;10000000,ROUNDDOWN(K42*0.95-1455000,0),ROUNDDOWN(K42-1955000,0))))),IF(K42&lt;3300000,MAX(K42-1100000,0),IF(K42&lt;4100000,ROUNDDOWN(K42*0.75-275000,0),IF(K42&lt;7700000,ROUNDDOWN(K42*0.85-685000,0),IF(K42&lt;10000000,ROUNDDOWN(K42*0.95-1455000,0),ROUNDDOWN(K42-1955000,0)))))),0)</f>
        <v>0</v>
      </c>
      <c r="AM42" s="161"/>
      <c r="AN42" s="161"/>
      <c r="AO42" s="27" t="s">
        <v>23</v>
      </c>
      <c r="AP42" s="160">
        <f t="shared" ref="AP42:AP44" si="24">IF(SUM(Z42,BB42)&gt;10000000,IF(SUM(Z42,BB42)&lt;=20000000,IF(O42="以降",IF(K42&lt;1300000,MAX(K42-500000,0),IF(K42&lt;4100000,ROUNDDOWN(K42*0.75-175000,0),IF(K42&lt;7700000,ROUNDDOWN(K42*0.85-585000,0),IF(K42&lt;10000000,ROUNDDOWN(K42*0.95-1355000,0),ROUNDDOWN(K42-1855000,0))))),IF(K42&lt;3300000,MAX(K42-1000000,0),IF(K42&lt;4100000,ROUNDDOWN(K42*0.75-175000,0),IF(K42&lt;7700000,ROUNDDOWN(K42*0.85-585000,0),IF(K42&lt;10000000,ROUNDDOWN(K42*0.95-1355000,0),ROUNDDOWN(K42-1855000,0)))))),0),0)</f>
        <v>0</v>
      </c>
      <c r="AQ42" s="161"/>
      <c r="AR42" s="161"/>
      <c r="AS42" s="27" t="s">
        <v>23</v>
      </c>
      <c r="AT42" s="160">
        <f t="shared" ref="AT42:AT44" si="25">IF(SUM(Z42,BB42)&gt;20000000,IF(O42="以降",IF(K42&lt;1300000,MAX(K42-400000,0),IF(K42&lt;4100000,ROUNDDOWN(K42*0.75-75000,0),IF(K42&lt;7700000,ROUNDDOWN(K42*0.85-485000,0),IF(K42&lt;10000000,ROUNDDOWN(K42*0.95-1255000,0),ROUNDDOWN(K42-1755000,0))))),IF(K42&lt;3300000,MAX(K42-900000,0),IF(K42&lt;4100000,ROUNDDOWN(K42*0.75-75000,0),IF(K42&lt;7700000,ROUNDDOWN(K42*0.85-485000,0),IF(K42&lt;10000000,ROUNDDOWN(K42*0.95-1255000,0),ROUNDDOWN(K42-1755000,0)))))),0)</f>
        <v>0</v>
      </c>
      <c r="AU42" s="161"/>
      <c r="AV42" s="161"/>
      <c r="AW42" s="27" t="s">
        <v>23</v>
      </c>
      <c r="AX42" s="160">
        <f t="shared" ref="AX42:AX44" si="26">MAX(AL42,AP42,AT42)</f>
        <v>0</v>
      </c>
      <c r="AY42" s="161"/>
      <c r="AZ42" s="161"/>
      <c r="BA42" s="27" t="s">
        <v>23</v>
      </c>
      <c r="BB42" s="160">
        <f>P42</f>
        <v>0</v>
      </c>
      <c r="BC42" s="161"/>
      <c r="BD42" s="161"/>
      <c r="BE42" s="27" t="s">
        <v>23</v>
      </c>
      <c r="BF42" s="52"/>
      <c r="BG42" s="52"/>
      <c r="BH42" s="52"/>
      <c r="BI42" s="31"/>
      <c r="BJ42" s="160">
        <f t="shared" ref="BJ42:BJ44" si="27">MAX(MAX(AL42,AP42,AT42)-IF(O42="以前",150000,0),0)</f>
        <v>0</v>
      </c>
      <c r="BK42" s="161"/>
      <c r="BL42" s="161"/>
      <c r="BM42" s="53" t="s">
        <v>23</v>
      </c>
      <c r="BN42" s="160">
        <f>MAX(AH42+BB42+BJ42,0)</f>
        <v>0</v>
      </c>
      <c r="BO42" s="161"/>
      <c r="BP42" s="161"/>
      <c r="BQ42" s="27" t="s">
        <v>23</v>
      </c>
    </row>
    <row r="43" spans="1:69" ht="18" customHeight="1" x14ac:dyDescent="0.4">
      <c r="A43" s="117" t="s">
        <v>43</v>
      </c>
      <c r="B43" s="117"/>
      <c r="C43" s="117"/>
      <c r="D43" s="118"/>
      <c r="E43" s="119"/>
      <c r="F43" s="26" t="s">
        <v>22</v>
      </c>
      <c r="G43" s="120"/>
      <c r="H43" s="121"/>
      <c r="I43" s="121"/>
      <c r="J43" s="27" t="s">
        <v>23</v>
      </c>
      <c r="K43" s="120"/>
      <c r="L43" s="121"/>
      <c r="M43" s="121"/>
      <c r="N43" s="28" t="s">
        <v>23</v>
      </c>
      <c r="O43" s="29" t="s">
        <v>24</v>
      </c>
      <c r="P43" s="120"/>
      <c r="Q43" s="121"/>
      <c r="R43" s="121"/>
      <c r="S43" s="27" t="s">
        <v>23</v>
      </c>
      <c r="T43" s="178"/>
      <c r="U43" s="178"/>
      <c r="V43" s="52"/>
      <c r="W43" s="31"/>
      <c r="X43" s="32" t="str">
        <f t="shared" si="20"/>
        <v/>
      </c>
      <c r="Y43" s="106">
        <f t="shared" si="21"/>
        <v>0</v>
      </c>
      <c r="Z43" s="123">
        <f t="shared" si="22"/>
        <v>0</v>
      </c>
      <c r="AA43" s="124"/>
      <c r="AB43" s="124"/>
      <c r="AC43" s="27" t="s">
        <v>23</v>
      </c>
      <c r="AD43" s="162">
        <f>IF(G43=0,0,IF(G43&lt;=1900000,650000,IF(G43&gt;=8500001,1950000,IF(G43&gt;=6600001,G43*0.1+1100000,IF(G43&gt;=3600001,G43-(ROUNDDOWN(G43/4,-3)*3.2-440000),G43-(ROUNDDOWN(G43/4,-3)*2.8-80000))))))</f>
        <v>0</v>
      </c>
      <c r="AE43" s="163"/>
      <c r="AF43" s="163"/>
      <c r="AG43" s="27" t="s">
        <v>23</v>
      </c>
      <c r="AH43" s="123">
        <f>IF(T43="○",Z43*0.3,Z43)</f>
        <v>0</v>
      </c>
      <c r="AI43" s="124"/>
      <c r="AJ43" s="124"/>
      <c r="AK43" s="27" t="s">
        <v>23</v>
      </c>
      <c r="AL43" s="160">
        <f t="shared" si="23"/>
        <v>0</v>
      </c>
      <c r="AM43" s="161"/>
      <c r="AN43" s="161"/>
      <c r="AO43" s="27" t="s">
        <v>23</v>
      </c>
      <c r="AP43" s="160">
        <f t="shared" si="24"/>
        <v>0</v>
      </c>
      <c r="AQ43" s="161"/>
      <c r="AR43" s="161"/>
      <c r="AS43" s="27" t="s">
        <v>23</v>
      </c>
      <c r="AT43" s="160">
        <f t="shared" si="25"/>
        <v>0</v>
      </c>
      <c r="AU43" s="161"/>
      <c r="AV43" s="161"/>
      <c r="AW43" s="27" t="s">
        <v>23</v>
      </c>
      <c r="AX43" s="160">
        <f t="shared" si="26"/>
        <v>0</v>
      </c>
      <c r="AY43" s="161"/>
      <c r="AZ43" s="161"/>
      <c r="BA43" s="27" t="s">
        <v>23</v>
      </c>
      <c r="BB43" s="160">
        <f>P43</f>
        <v>0</v>
      </c>
      <c r="BC43" s="161"/>
      <c r="BD43" s="161"/>
      <c r="BE43" s="27" t="s">
        <v>23</v>
      </c>
      <c r="BF43" s="52"/>
      <c r="BG43" s="52"/>
      <c r="BH43" s="52"/>
      <c r="BI43" s="31"/>
      <c r="BJ43" s="160">
        <f t="shared" si="27"/>
        <v>0</v>
      </c>
      <c r="BK43" s="161"/>
      <c r="BL43" s="161"/>
      <c r="BM43" s="53" t="s">
        <v>23</v>
      </c>
      <c r="BN43" s="160">
        <f>MAX(AH43+BB43+BJ43,0)</f>
        <v>0</v>
      </c>
      <c r="BO43" s="161"/>
      <c r="BP43" s="161"/>
      <c r="BQ43" s="27" t="s">
        <v>23</v>
      </c>
    </row>
    <row r="44" spans="1:69" ht="18" customHeight="1" x14ac:dyDescent="0.4">
      <c r="A44" s="117" t="s">
        <v>44</v>
      </c>
      <c r="B44" s="117"/>
      <c r="C44" s="117"/>
      <c r="D44" s="118"/>
      <c r="E44" s="119"/>
      <c r="F44" s="26" t="s">
        <v>22</v>
      </c>
      <c r="G44" s="120"/>
      <c r="H44" s="121"/>
      <c r="I44" s="121"/>
      <c r="J44" s="27" t="s">
        <v>23</v>
      </c>
      <c r="K44" s="120"/>
      <c r="L44" s="121"/>
      <c r="M44" s="121"/>
      <c r="N44" s="28" t="s">
        <v>23</v>
      </c>
      <c r="O44" s="29" t="s">
        <v>24</v>
      </c>
      <c r="P44" s="120"/>
      <c r="Q44" s="121"/>
      <c r="R44" s="121"/>
      <c r="S44" s="27" t="s">
        <v>23</v>
      </c>
      <c r="T44" s="178"/>
      <c r="U44" s="178"/>
      <c r="V44" s="52"/>
      <c r="W44" s="31"/>
      <c r="X44" s="32" t="str">
        <f t="shared" si="20"/>
        <v/>
      </c>
      <c r="Y44" s="106">
        <f t="shared" si="21"/>
        <v>0</v>
      </c>
      <c r="Z44" s="123">
        <f t="shared" si="22"/>
        <v>0</v>
      </c>
      <c r="AA44" s="124"/>
      <c r="AB44" s="124"/>
      <c r="AC44" s="27" t="s">
        <v>23</v>
      </c>
      <c r="AD44" s="162">
        <f>IF(G44=0,0,IF(G44&lt;=1900000,650000,IF(G44&gt;=8500001,1950000,IF(G44&gt;=6600001,G44*0.1+1100000,IF(G44&gt;=3600001,G44-(ROUNDDOWN(G44/4,-3)*3.2-440000),G44-(ROUNDDOWN(G44/4,-3)*2.8-80000))))))</f>
        <v>0</v>
      </c>
      <c r="AE44" s="163"/>
      <c r="AF44" s="163"/>
      <c r="AG44" s="27" t="s">
        <v>23</v>
      </c>
      <c r="AH44" s="123">
        <f>IF(T44="○",Z44*0.3,Z44)</f>
        <v>0</v>
      </c>
      <c r="AI44" s="124"/>
      <c r="AJ44" s="124"/>
      <c r="AK44" s="27" t="s">
        <v>23</v>
      </c>
      <c r="AL44" s="160">
        <f t="shared" si="23"/>
        <v>0</v>
      </c>
      <c r="AM44" s="161"/>
      <c r="AN44" s="161"/>
      <c r="AO44" s="27" t="s">
        <v>23</v>
      </c>
      <c r="AP44" s="160">
        <f t="shared" si="24"/>
        <v>0</v>
      </c>
      <c r="AQ44" s="161"/>
      <c r="AR44" s="161"/>
      <c r="AS44" s="27" t="s">
        <v>23</v>
      </c>
      <c r="AT44" s="160">
        <f t="shared" si="25"/>
        <v>0</v>
      </c>
      <c r="AU44" s="161"/>
      <c r="AV44" s="161"/>
      <c r="AW44" s="27" t="s">
        <v>23</v>
      </c>
      <c r="AX44" s="160">
        <f t="shared" si="26"/>
        <v>0</v>
      </c>
      <c r="AY44" s="161"/>
      <c r="AZ44" s="161"/>
      <c r="BA44" s="27" t="s">
        <v>23</v>
      </c>
      <c r="BB44" s="160">
        <f>P44</f>
        <v>0</v>
      </c>
      <c r="BC44" s="161"/>
      <c r="BD44" s="161"/>
      <c r="BE44" s="27" t="s">
        <v>23</v>
      </c>
      <c r="BF44" s="52"/>
      <c r="BG44" s="52"/>
      <c r="BH44" s="52"/>
      <c r="BI44" s="31"/>
      <c r="BJ44" s="160">
        <f t="shared" si="27"/>
        <v>0</v>
      </c>
      <c r="BK44" s="161"/>
      <c r="BL44" s="161"/>
      <c r="BM44" s="53" t="s">
        <v>23</v>
      </c>
      <c r="BN44" s="160">
        <f>MAX(AH44+BB44+BJ44,0)</f>
        <v>0</v>
      </c>
      <c r="BO44" s="161"/>
      <c r="BP44" s="161"/>
      <c r="BQ44" s="27" t="s">
        <v>23</v>
      </c>
    </row>
    <row r="45" spans="1:69" ht="18" customHeight="1" x14ac:dyDescent="0.4">
      <c r="A45" s="1"/>
      <c r="B45" s="1"/>
      <c r="C45" s="1"/>
      <c r="D45" s="33" t="s">
        <v>32</v>
      </c>
      <c r="E45" s="1"/>
      <c r="F45" s="1"/>
      <c r="G45" s="1"/>
      <c r="H45" s="1"/>
      <c r="I45" s="1"/>
      <c r="J45" s="1"/>
      <c r="K45" s="1"/>
      <c r="L45" s="1"/>
      <c r="M45" s="1"/>
      <c r="N45" s="1"/>
      <c r="O45" s="33" t="s">
        <v>32</v>
      </c>
      <c r="P45" s="1"/>
      <c r="Q45" s="1"/>
      <c r="R45" s="1"/>
      <c r="S45" s="1"/>
      <c r="T45" s="1"/>
      <c r="BN45" s="58"/>
      <c r="BO45" s="59"/>
      <c r="BP45" s="59"/>
      <c r="BQ45" s="60"/>
    </row>
    <row r="46" spans="1:69" s="47" customFormat="1" ht="18" customHeight="1" x14ac:dyDescent="0.4">
      <c r="A46" s="61" t="s">
        <v>45</v>
      </c>
      <c r="B46" s="61"/>
      <c r="C46" s="61"/>
      <c r="D46" s="61"/>
      <c r="E46" s="61"/>
      <c r="F46" s="61"/>
      <c r="G46" s="61"/>
      <c r="H46" s="61"/>
      <c r="I46" s="61"/>
      <c r="J46" s="61"/>
      <c r="K46" s="61"/>
      <c r="L46" s="61"/>
      <c r="M46" s="61"/>
      <c r="N46" s="61"/>
      <c r="O46" s="61"/>
      <c r="P46" s="61"/>
      <c r="Q46" s="61"/>
      <c r="R46" s="61"/>
      <c r="S46" s="61"/>
      <c r="T46" s="61"/>
      <c r="U46" s="170" t="s">
        <v>46</v>
      </c>
      <c r="V46" s="189"/>
      <c r="BJ46" s="186" t="s">
        <v>47</v>
      </c>
      <c r="BK46" s="187"/>
      <c r="BL46" s="187"/>
      <c r="BM46" s="188"/>
      <c r="BN46" s="190">
        <f>SUM(BN25:BP44)</f>
        <v>0</v>
      </c>
      <c r="BO46" s="191"/>
      <c r="BP46" s="191"/>
      <c r="BQ46" s="26" t="s">
        <v>23</v>
      </c>
    </row>
    <row r="47" spans="1:69" s="47" customFormat="1" ht="18" customHeight="1" x14ac:dyDescent="0.4">
      <c r="A47" s="61" t="s">
        <v>114</v>
      </c>
      <c r="B47" s="61"/>
      <c r="C47" s="61"/>
      <c r="D47" s="61"/>
      <c r="E47" s="61"/>
      <c r="F47" s="61"/>
      <c r="G47" s="61"/>
      <c r="H47" s="61"/>
      <c r="I47" s="61"/>
      <c r="J47" s="61"/>
      <c r="K47" s="61"/>
      <c r="L47" s="61"/>
      <c r="M47" s="61"/>
      <c r="N47" s="61"/>
      <c r="O47" s="61"/>
      <c r="P47" s="61"/>
      <c r="Q47" s="61"/>
      <c r="R47" s="61"/>
      <c r="S47" s="61"/>
      <c r="T47" s="61"/>
      <c r="U47" s="174" t="s">
        <v>48</v>
      </c>
      <c r="V47" s="181"/>
      <c r="BJ47" s="62"/>
      <c r="BK47" s="62"/>
      <c r="BL47" s="62"/>
      <c r="BM47" s="62"/>
      <c r="BN47" s="35"/>
      <c r="BO47" s="35"/>
      <c r="BP47" s="35"/>
      <c r="BQ47" s="31"/>
    </row>
    <row r="48" spans="1:69" s="47" customFormat="1" ht="18" customHeight="1" x14ac:dyDescent="0.4">
      <c r="A48" s="61" t="s">
        <v>49</v>
      </c>
      <c r="B48" s="61"/>
      <c r="C48" s="61"/>
      <c r="D48" s="61"/>
      <c r="E48" s="61"/>
      <c r="F48" s="61"/>
      <c r="G48" s="61"/>
      <c r="H48" s="61"/>
      <c r="I48" s="61"/>
      <c r="J48" s="61"/>
      <c r="K48" s="61"/>
      <c r="L48" s="61"/>
      <c r="M48" s="61"/>
      <c r="N48" s="61"/>
      <c r="O48" s="61"/>
      <c r="P48" s="61"/>
      <c r="Q48" s="61"/>
      <c r="R48" s="61"/>
      <c r="S48" s="61"/>
      <c r="T48" s="61"/>
      <c r="V48" s="63"/>
      <c r="BJ48" s="62"/>
      <c r="BK48" s="62"/>
      <c r="BL48" s="62"/>
      <c r="BM48" s="62"/>
      <c r="BN48" s="35"/>
      <c r="BO48" s="35"/>
      <c r="BP48" s="35"/>
      <c r="BQ48" s="31"/>
    </row>
    <row r="49" spans="1:69" s="47" customFormat="1" ht="21" customHeight="1" x14ac:dyDescent="0.4">
      <c r="A49" s="61" t="s">
        <v>50</v>
      </c>
      <c r="B49" s="61"/>
      <c r="C49" s="61"/>
      <c r="D49" s="61"/>
      <c r="E49" s="61"/>
      <c r="F49" s="61"/>
      <c r="G49" s="61"/>
      <c r="H49" s="61"/>
      <c r="I49" s="61"/>
      <c r="J49" s="61"/>
      <c r="K49" s="61"/>
      <c r="L49" s="61"/>
      <c r="M49" s="61"/>
      <c r="N49" s="61"/>
      <c r="O49" s="61"/>
      <c r="P49" s="61"/>
      <c r="Q49" s="61"/>
      <c r="R49" s="61"/>
      <c r="S49" s="61"/>
      <c r="T49" s="61"/>
      <c r="V49" s="63"/>
      <c r="BJ49" s="62"/>
      <c r="BK49" s="62"/>
      <c r="BL49" s="62"/>
      <c r="BM49" s="62"/>
      <c r="BN49" s="35"/>
      <c r="BO49" s="35"/>
      <c r="BP49" s="35"/>
      <c r="BQ49" s="31"/>
    </row>
    <row r="50" spans="1:69" s="47" customFormat="1" ht="21" customHeight="1" x14ac:dyDescent="0.4">
      <c r="A50" s="61"/>
      <c r="B50" s="61"/>
      <c r="C50" s="61"/>
      <c r="D50" s="61"/>
      <c r="E50" s="61"/>
      <c r="F50" s="61"/>
      <c r="G50" s="61"/>
      <c r="H50" s="61"/>
      <c r="I50" s="61"/>
      <c r="J50" s="61"/>
      <c r="K50" s="61"/>
      <c r="L50" s="61"/>
      <c r="M50" s="61"/>
      <c r="N50" s="61"/>
      <c r="O50" s="61"/>
      <c r="P50" s="61"/>
      <c r="Q50" s="61"/>
      <c r="R50" s="61"/>
      <c r="S50" s="61"/>
      <c r="T50" s="61"/>
      <c r="V50" s="63" t="str">
        <f>IF(AND(OR(T37="旧国保",COUNTA(D42:E44)&gt;0),U47="　"),"A～Cのいずれかを選択してください","")</f>
        <v/>
      </c>
      <c r="BJ50" s="62"/>
      <c r="BK50" s="62"/>
      <c r="BL50" s="62"/>
      <c r="BM50" s="62"/>
      <c r="BN50" s="35"/>
      <c r="BO50" s="35"/>
      <c r="BP50" s="35"/>
      <c r="BQ50" s="31"/>
    </row>
    <row r="51" spans="1:69" s="47" customFormat="1" ht="21" customHeight="1" x14ac:dyDescent="0.4">
      <c r="A51" s="61"/>
      <c r="B51" s="61"/>
      <c r="C51" s="61"/>
      <c r="D51" s="61"/>
      <c r="E51" s="61"/>
      <c r="F51" s="61"/>
      <c r="G51" s="61"/>
      <c r="H51" s="61"/>
      <c r="I51" s="61"/>
      <c r="J51" s="61"/>
      <c r="K51" s="61"/>
      <c r="L51" s="61"/>
      <c r="M51" s="61"/>
      <c r="N51" s="61"/>
      <c r="O51" s="61"/>
      <c r="P51" s="61"/>
      <c r="Q51" s="61"/>
      <c r="R51" s="61"/>
      <c r="S51" s="61"/>
      <c r="T51" s="61"/>
      <c r="V51" s="63"/>
      <c r="BJ51" s="62"/>
      <c r="BK51" s="62"/>
      <c r="BL51" s="62"/>
      <c r="BM51" s="62"/>
      <c r="BN51" s="35"/>
      <c r="BO51" s="35"/>
      <c r="BP51" s="35"/>
      <c r="BQ51" s="31"/>
    </row>
    <row r="52" spans="1:69" ht="21" customHeight="1" x14ac:dyDescent="0.4">
      <c r="A52" s="1"/>
      <c r="B52" s="1"/>
      <c r="C52" s="1"/>
      <c r="D52" s="1"/>
      <c r="E52" s="1"/>
      <c r="F52" s="1"/>
      <c r="G52" s="1"/>
      <c r="H52" s="1"/>
      <c r="I52" s="1"/>
      <c r="J52" s="1"/>
      <c r="K52" s="1"/>
      <c r="L52" s="1"/>
      <c r="M52" s="1"/>
      <c r="N52" s="1"/>
      <c r="O52" s="1"/>
      <c r="P52" s="1"/>
      <c r="Q52" s="1"/>
      <c r="R52" s="1"/>
      <c r="S52" s="1"/>
      <c r="T52" s="1"/>
    </row>
    <row r="53" spans="1:69" ht="21" customHeight="1" x14ac:dyDescent="0.4">
      <c r="A53" s="1"/>
      <c r="B53" s="1"/>
      <c r="C53" s="1"/>
      <c r="D53" s="1"/>
      <c r="E53" s="1"/>
      <c r="F53" s="1"/>
      <c r="G53" s="1"/>
      <c r="H53" s="1"/>
      <c r="I53" s="1"/>
      <c r="J53" s="1"/>
      <c r="K53" s="1"/>
      <c r="L53" s="1"/>
      <c r="M53" s="1"/>
      <c r="N53" s="1"/>
      <c r="O53" s="1"/>
      <c r="P53" s="1"/>
      <c r="Q53" s="1"/>
      <c r="R53" s="1"/>
      <c r="S53" s="1"/>
      <c r="T53" s="1"/>
      <c r="BJ53" s="182" t="s">
        <v>119</v>
      </c>
      <c r="BK53" s="182"/>
      <c r="BL53" s="182"/>
      <c r="BM53" s="182"/>
      <c r="BN53" s="104">
        <f>COUNTIF(X25:X44,"〇")</f>
        <v>0</v>
      </c>
    </row>
    <row r="54" spans="1:69" ht="21" customHeight="1" x14ac:dyDescent="0.4">
      <c r="A54" s="1"/>
      <c r="B54" s="1"/>
      <c r="C54" s="1"/>
      <c r="D54" s="1"/>
      <c r="E54" s="1"/>
      <c r="F54" s="1"/>
      <c r="G54" s="1"/>
      <c r="H54" s="1"/>
      <c r="I54" s="1"/>
      <c r="J54" s="1"/>
      <c r="K54" s="1"/>
      <c r="L54" s="1"/>
      <c r="M54" s="1"/>
      <c r="N54" s="1"/>
      <c r="O54" s="1"/>
      <c r="P54" s="1"/>
      <c r="Q54" s="1"/>
      <c r="R54" s="1"/>
      <c r="S54" s="1"/>
      <c r="T54" s="1"/>
      <c r="BJ54" s="183" t="s">
        <v>51</v>
      </c>
      <c r="BK54" s="184"/>
      <c r="BL54" s="184"/>
      <c r="BM54" s="185"/>
      <c r="BN54" s="64">
        <f>COUNTA(D25:E31)+COUNTA(D42:E44)+COUNTIF(T37,"旧国保")</f>
        <v>0</v>
      </c>
    </row>
    <row r="55" spans="1:69" ht="21" customHeight="1" x14ac:dyDescent="0.4">
      <c r="A55" s="1"/>
      <c r="B55" s="1"/>
      <c r="C55" s="1"/>
      <c r="D55" s="1"/>
      <c r="E55" s="1"/>
      <c r="F55" s="1"/>
      <c r="G55" s="1"/>
      <c r="H55" s="1"/>
      <c r="I55" s="1"/>
      <c r="J55" s="1"/>
      <c r="K55" s="1"/>
      <c r="L55" s="1"/>
      <c r="M55" s="1"/>
      <c r="N55" s="1"/>
      <c r="O55" s="1"/>
      <c r="P55" s="1"/>
      <c r="Q55" s="1"/>
      <c r="R55" s="1"/>
      <c r="S55" s="1"/>
      <c r="T55" s="1"/>
      <c r="BN55" s="65">
        <f>IF(BN46&lt;=(430000+100000*(MAX(BN53-1,0))),7,IF(BN46&lt;=(310000*BN54+430000+100000*(MAX(BN53-1,0))),5,IF(BN46&lt;=(570000*BN54+430000+100000*(MAX(BN53-1,0))),2,0)))</f>
        <v>7</v>
      </c>
      <c r="BO55" s="179" t="s">
        <v>52</v>
      </c>
      <c r="BP55" s="180"/>
    </row>
    <row r="56" spans="1:69" s="47" customFormat="1" ht="21" customHeight="1" x14ac:dyDescent="0.4">
      <c r="A56" s="61"/>
      <c r="B56" s="61"/>
      <c r="C56" s="61"/>
      <c r="D56" s="61"/>
      <c r="E56" s="61"/>
      <c r="F56" s="61"/>
      <c r="G56" s="61"/>
      <c r="H56" s="61"/>
      <c r="I56" s="61"/>
      <c r="J56" s="61"/>
      <c r="K56" s="61"/>
      <c r="L56" s="61"/>
      <c r="M56" s="61"/>
      <c r="N56" s="61"/>
      <c r="O56" s="61"/>
      <c r="P56" s="61"/>
      <c r="Q56" s="61"/>
      <c r="R56" s="61"/>
      <c r="S56" s="61"/>
      <c r="T56" s="61"/>
      <c r="BJ56" s="186" t="s">
        <v>53</v>
      </c>
      <c r="BK56" s="187"/>
      <c r="BL56" s="187"/>
      <c r="BM56" s="188"/>
      <c r="BN56" s="66">
        <f>IF(AND(COUNTA(D25:E31)=1,COUNTA(D42:E44)+IF(AND(D37&lt;&gt;"",T37="旧国保"),1,0)&gt;0),IF(U47="A",2,IF(U47="C",1,0)),0)</f>
        <v>0</v>
      </c>
    </row>
    <row r="57" spans="1:69" ht="21" customHeight="1" x14ac:dyDescent="0.4">
      <c r="A57" s="1"/>
      <c r="B57" s="1"/>
      <c r="C57" s="1"/>
      <c r="D57" s="1"/>
      <c r="E57" s="1"/>
      <c r="F57" s="1"/>
      <c r="G57" s="1"/>
      <c r="H57" s="1"/>
      <c r="I57" s="1"/>
      <c r="J57" s="1"/>
      <c r="K57" s="1"/>
      <c r="L57" s="1"/>
      <c r="M57" s="1"/>
      <c r="N57" s="1"/>
      <c r="O57" s="1"/>
      <c r="P57" s="1"/>
      <c r="Q57" s="1"/>
      <c r="R57" s="1"/>
      <c r="S57" s="1"/>
      <c r="T57" s="1"/>
    </row>
    <row r="58" spans="1:69" ht="18" customHeight="1" x14ac:dyDescent="0.4">
      <c r="A58" s="1" t="s">
        <v>112</v>
      </c>
      <c r="B58" s="1"/>
      <c r="C58" s="1"/>
      <c r="D58" s="1"/>
      <c r="E58" s="1"/>
      <c r="F58" s="1"/>
      <c r="G58" s="1"/>
      <c r="H58" s="1"/>
      <c r="I58" s="1"/>
      <c r="J58" s="1"/>
      <c r="K58" s="1"/>
      <c r="L58" s="1"/>
      <c r="M58" s="1"/>
      <c r="N58" s="1"/>
      <c r="O58" s="1"/>
      <c r="P58" s="1"/>
      <c r="Q58" s="1"/>
      <c r="R58" s="1"/>
      <c r="S58" s="1"/>
      <c r="T58" s="1"/>
    </row>
    <row r="59" spans="1:69" ht="18" customHeight="1" x14ac:dyDescent="0.4">
      <c r="A59" s="1"/>
      <c r="B59" s="116">
        <f>保険料計算!AA73</f>
        <v>0</v>
      </c>
      <c r="C59" s="116"/>
      <c r="D59" s="116"/>
      <c r="E59" s="116"/>
      <c r="F59" s="67" t="s">
        <v>23</v>
      </c>
      <c r="G59" s="1"/>
      <c r="H59" s="1"/>
      <c r="I59" s="1"/>
      <c r="J59" s="1"/>
      <c r="K59" s="1"/>
      <c r="L59" s="1"/>
      <c r="M59" s="1"/>
      <c r="N59" s="1"/>
      <c r="O59" s="1"/>
      <c r="P59" s="1"/>
      <c r="Q59" s="1"/>
      <c r="R59" s="1"/>
      <c r="S59" s="1"/>
      <c r="T59" s="1"/>
    </row>
    <row r="60" spans="1:69" ht="18" customHeight="1" x14ac:dyDescent="0.4">
      <c r="A60" s="1" t="s">
        <v>54</v>
      </c>
      <c r="B60" s="1"/>
      <c r="C60" s="1"/>
      <c r="D60" s="1"/>
      <c r="E60" s="1"/>
      <c r="F60" s="1"/>
      <c r="G60" s="1"/>
      <c r="H60" s="1"/>
      <c r="I60" s="1"/>
      <c r="J60" s="1"/>
      <c r="K60" s="1"/>
      <c r="L60" s="1"/>
      <c r="M60" s="1"/>
      <c r="N60" s="1"/>
      <c r="O60" s="1"/>
      <c r="P60" s="1"/>
      <c r="Q60" s="1"/>
      <c r="R60" s="1"/>
      <c r="S60" s="1"/>
      <c r="T60" s="1"/>
    </row>
    <row r="61" spans="1:69" ht="18" customHeight="1" x14ac:dyDescent="0.4">
      <c r="A61" s="1"/>
      <c r="B61" s="1"/>
      <c r="C61" s="1"/>
      <c r="D61" s="1"/>
      <c r="E61" s="1"/>
      <c r="F61" s="1"/>
      <c r="G61" s="1"/>
      <c r="H61" s="1"/>
      <c r="I61" s="1"/>
      <c r="J61" s="1"/>
      <c r="K61" s="1"/>
      <c r="L61" s="1"/>
      <c r="M61" s="1"/>
      <c r="N61" s="1"/>
      <c r="O61" s="1"/>
      <c r="P61" s="1"/>
      <c r="Q61" s="1"/>
      <c r="R61" s="1"/>
      <c r="S61" s="1"/>
      <c r="T61" s="1"/>
    </row>
    <row r="62" spans="1:69" ht="18" customHeight="1" x14ac:dyDescent="0.4">
      <c r="A62" s="1"/>
      <c r="B62" s="1"/>
      <c r="C62" s="1"/>
      <c r="D62" s="1"/>
      <c r="E62" s="1"/>
      <c r="F62" s="1"/>
      <c r="G62" s="1"/>
      <c r="H62" s="1"/>
      <c r="I62" s="1"/>
      <c r="J62" s="1"/>
      <c r="K62" s="1"/>
      <c r="L62" s="1"/>
      <c r="M62" s="1"/>
      <c r="N62" s="1"/>
      <c r="O62" s="1"/>
      <c r="P62" s="1"/>
      <c r="Q62" s="1"/>
      <c r="R62" s="1"/>
      <c r="S62" s="1"/>
      <c r="T62" s="1"/>
    </row>
    <row r="63" spans="1:69" ht="18" customHeight="1" x14ac:dyDescent="0.4">
      <c r="A63" s="1"/>
      <c r="B63" s="1"/>
      <c r="C63" s="1"/>
      <c r="D63" s="1"/>
      <c r="E63" s="1"/>
      <c r="F63" s="1"/>
      <c r="G63" s="1"/>
      <c r="H63" s="1"/>
      <c r="I63" s="1"/>
      <c r="J63" s="1"/>
      <c r="K63" s="1"/>
      <c r="L63" s="1"/>
      <c r="M63" s="1"/>
      <c r="N63" s="1"/>
      <c r="O63" s="1"/>
      <c r="P63" s="1"/>
      <c r="Q63" s="1"/>
      <c r="R63" s="1"/>
      <c r="S63" s="1"/>
      <c r="T63" s="1"/>
    </row>
    <row r="64" spans="1:69" ht="18" customHeight="1" x14ac:dyDescent="0.4">
      <c r="A64" s="1"/>
      <c r="B64" s="116"/>
      <c r="C64" s="116"/>
      <c r="D64" s="116"/>
      <c r="E64" s="116"/>
      <c r="F64" s="116"/>
      <c r="G64" s="67"/>
      <c r="H64" s="1"/>
      <c r="I64" s="1"/>
      <c r="J64" s="1"/>
      <c r="K64" s="1"/>
      <c r="L64" s="1"/>
      <c r="M64" s="1"/>
      <c r="N64" s="1"/>
      <c r="O64" s="1"/>
      <c r="P64" s="1"/>
      <c r="Q64" s="1"/>
      <c r="R64" s="1"/>
      <c r="S64" s="1"/>
      <c r="T64" s="1"/>
    </row>
    <row r="65" spans="2:6" ht="18.75" customHeight="1" x14ac:dyDescent="0.4">
      <c r="B65" s="115"/>
      <c r="C65" s="115"/>
      <c r="D65" s="115"/>
      <c r="E65" s="115"/>
      <c r="F65" s="115"/>
    </row>
  </sheetData>
  <mergeCells count="240">
    <mergeCell ref="AD27:AF27"/>
    <mergeCell ref="AD28:AF28"/>
    <mergeCell ref="AD29:AF29"/>
    <mergeCell ref="AD30:AF30"/>
    <mergeCell ref="AD31:AF31"/>
    <mergeCell ref="AD37:AF37"/>
    <mergeCell ref="AD42:AF42"/>
    <mergeCell ref="AD43:AF43"/>
    <mergeCell ref="AD44:AF44"/>
    <mergeCell ref="BT25:BV25"/>
    <mergeCell ref="BX25:BZ25"/>
    <mergeCell ref="AL24:AO24"/>
    <mergeCell ref="AL25:AN25"/>
    <mergeCell ref="AL26:AN26"/>
    <mergeCell ref="AL27:AN27"/>
    <mergeCell ref="AL28:AN28"/>
    <mergeCell ref="AL29:AN29"/>
    <mergeCell ref="AL30:AN30"/>
    <mergeCell ref="BN26:BP26"/>
    <mergeCell ref="BB27:BD27"/>
    <mergeCell ref="BF27:BH27"/>
    <mergeCell ref="AX25:AZ25"/>
    <mergeCell ref="BB25:BD25"/>
    <mergeCell ref="BF25:BH25"/>
    <mergeCell ref="BJ25:BL25"/>
    <mergeCell ref="BN25:BP25"/>
    <mergeCell ref="BF24:BI24"/>
    <mergeCell ref="BJ24:BM24"/>
    <mergeCell ref="BN24:BQ24"/>
    <mergeCell ref="AX24:BA24"/>
    <mergeCell ref="BB24:BE24"/>
    <mergeCell ref="AT24:AW24"/>
    <mergeCell ref="AT25:AV25"/>
    <mergeCell ref="AT28:AV28"/>
    <mergeCell ref="AT29:AV29"/>
    <mergeCell ref="AT30:AV30"/>
    <mergeCell ref="AT31:AV31"/>
    <mergeCell ref="AP24:AS24"/>
    <mergeCell ref="AP25:AR25"/>
    <mergeCell ref="AP26:AR26"/>
    <mergeCell ref="AP27:AR27"/>
    <mergeCell ref="AP28:AR28"/>
    <mergeCell ref="AP29:AR29"/>
    <mergeCell ref="AP30:AR30"/>
    <mergeCell ref="AP31:AR31"/>
    <mergeCell ref="BJ56:BM56"/>
    <mergeCell ref="B59:E59"/>
    <mergeCell ref="Z44:AB44"/>
    <mergeCell ref="AH44:AJ44"/>
    <mergeCell ref="BB44:BD44"/>
    <mergeCell ref="BJ44:BL44"/>
    <mergeCell ref="BN44:BP44"/>
    <mergeCell ref="U46:V46"/>
    <mergeCell ref="BJ46:BM46"/>
    <mergeCell ref="BN46:BP46"/>
    <mergeCell ref="A44:C44"/>
    <mergeCell ref="D44:E44"/>
    <mergeCell ref="G44:I44"/>
    <mergeCell ref="K44:M44"/>
    <mergeCell ref="P44:R44"/>
    <mergeCell ref="T44:U44"/>
    <mergeCell ref="BN43:BP43"/>
    <mergeCell ref="Z42:AB42"/>
    <mergeCell ref="AH42:AJ42"/>
    <mergeCell ref="BB42:BD42"/>
    <mergeCell ref="BJ42:BL42"/>
    <mergeCell ref="BN42:BP42"/>
    <mergeCell ref="BO55:BP55"/>
    <mergeCell ref="U47:V47"/>
    <mergeCell ref="BJ53:BM53"/>
    <mergeCell ref="BJ54:BM54"/>
    <mergeCell ref="AL42:AN42"/>
    <mergeCell ref="AP42:AR42"/>
    <mergeCell ref="AT42:AV42"/>
    <mergeCell ref="AX42:AZ42"/>
    <mergeCell ref="AL43:AN43"/>
    <mergeCell ref="AP43:AR43"/>
    <mergeCell ref="AT43:AV43"/>
    <mergeCell ref="AX43:AZ43"/>
    <mergeCell ref="AL44:AN44"/>
    <mergeCell ref="AP44:AR44"/>
    <mergeCell ref="AT44:AV44"/>
    <mergeCell ref="AX44:AZ44"/>
    <mergeCell ref="BJ37:BL37"/>
    <mergeCell ref="BN37:BP37"/>
    <mergeCell ref="A41:C41"/>
    <mergeCell ref="D41:F41"/>
    <mergeCell ref="G41:J41"/>
    <mergeCell ref="K41:O41"/>
    <mergeCell ref="P41:S41"/>
    <mergeCell ref="A43:C43"/>
    <mergeCell ref="D43:E43"/>
    <mergeCell ref="G43:I43"/>
    <mergeCell ref="K43:M43"/>
    <mergeCell ref="P43:R43"/>
    <mergeCell ref="T41:U41"/>
    <mergeCell ref="A42:C42"/>
    <mergeCell ref="D42:E42"/>
    <mergeCell ref="G42:I42"/>
    <mergeCell ref="K42:M42"/>
    <mergeCell ref="P42:R42"/>
    <mergeCell ref="T42:U42"/>
    <mergeCell ref="T43:U43"/>
    <mergeCell ref="Z43:AB43"/>
    <mergeCell ref="AH43:AJ43"/>
    <mergeCell ref="BB43:BD43"/>
    <mergeCell ref="BJ43:BL43"/>
    <mergeCell ref="A30:C30"/>
    <mergeCell ref="A37:C37"/>
    <mergeCell ref="D37:E37"/>
    <mergeCell ref="G37:I37"/>
    <mergeCell ref="K37:M37"/>
    <mergeCell ref="P37:R37"/>
    <mergeCell ref="T37:U37"/>
    <mergeCell ref="V37:W37"/>
    <mergeCell ref="BB31:BD31"/>
    <mergeCell ref="Z37:AB37"/>
    <mergeCell ref="AH37:AJ37"/>
    <mergeCell ref="BB37:BD37"/>
    <mergeCell ref="AL37:AN37"/>
    <mergeCell ref="AP37:AR37"/>
    <mergeCell ref="AT37:AV37"/>
    <mergeCell ref="AX37:AZ37"/>
    <mergeCell ref="AL31:AN31"/>
    <mergeCell ref="BF31:BH31"/>
    <mergeCell ref="BJ31:BL31"/>
    <mergeCell ref="BN31:BP31"/>
    <mergeCell ref="A36:C36"/>
    <mergeCell ref="D36:F36"/>
    <mergeCell ref="G36:J36"/>
    <mergeCell ref="K36:O36"/>
    <mergeCell ref="P36:S36"/>
    <mergeCell ref="T36:U36"/>
    <mergeCell ref="V36:W36"/>
    <mergeCell ref="A31:C31"/>
    <mergeCell ref="D31:E31"/>
    <mergeCell ref="G31:I31"/>
    <mergeCell ref="K31:M31"/>
    <mergeCell ref="P31:R31"/>
    <mergeCell ref="T31:U31"/>
    <mergeCell ref="Z31:AB31"/>
    <mergeCell ref="AH31:AJ31"/>
    <mergeCell ref="AX31:AZ31"/>
    <mergeCell ref="BN30:BP30"/>
    <mergeCell ref="Z30:AB30"/>
    <mergeCell ref="AH30:AJ30"/>
    <mergeCell ref="AX30:AZ30"/>
    <mergeCell ref="BB30:BD30"/>
    <mergeCell ref="BF30:BH30"/>
    <mergeCell ref="BJ30:BL30"/>
    <mergeCell ref="K29:M29"/>
    <mergeCell ref="P29:R29"/>
    <mergeCell ref="T29:U29"/>
    <mergeCell ref="Z29:AB29"/>
    <mergeCell ref="AH27:AJ27"/>
    <mergeCell ref="AX27:AZ27"/>
    <mergeCell ref="AT27:AV27"/>
    <mergeCell ref="AH29:AJ29"/>
    <mergeCell ref="AX29:AZ29"/>
    <mergeCell ref="BJ27:BL27"/>
    <mergeCell ref="BN27:BP27"/>
    <mergeCell ref="A28:C28"/>
    <mergeCell ref="D28:E28"/>
    <mergeCell ref="G28:I28"/>
    <mergeCell ref="K28:M28"/>
    <mergeCell ref="P28:R28"/>
    <mergeCell ref="T28:U28"/>
    <mergeCell ref="BN28:BP28"/>
    <mergeCell ref="Z28:AB28"/>
    <mergeCell ref="AH28:AJ28"/>
    <mergeCell ref="AX28:AZ28"/>
    <mergeCell ref="BB28:BD28"/>
    <mergeCell ref="BF28:BH28"/>
    <mergeCell ref="BJ28:BL28"/>
    <mergeCell ref="BB29:BD29"/>
    <mergeCell ref="BF29:BH29"/>
    <mergeCell ref="BJ29:BL29"/>
    <mergeCell ref="BN29:BP29"/>
    <mergeCell ref="AH25:AJ25"/>
    <mergeCell ref="Z26:AB26"/>
    <mergeCell ref="AH26:AJ26"/>
    <mergeCell ref="AX26:AZ26"/>
    <mergeCell ref="BB26:BD26"/>
    <mergeCell ref="BF26:BH26"/>
    <mergeCell ref="BJ26:BL26"/>
    <mergeCell ref="A26:C26"/>
    <mergeCell ref="D26:E26"/>
    <mergeCell ref="G26:I26"/>
    <mergeCell ref="K26:M26"/>
    <mergeCell ref="P26:R26"/>
    <mergeCell ref="T26:U26"/>
    <mergeCell ref="AT26:AV26"/>
    <mergeCell ref="AD25:AF25"/>
    <mergeCell ref="AD26:AF26"/>
    <mergeCell ref="T18:U24"/>
    <mergeCell ref="AH23:AK23"/>
    <mergeCell ref="Z24:AC24"/>
    <mergeCell ref="AH24:AK24"/>
    <mergeCell ref="A17:C24"/>
    <mergeCell ref="D17:F17"/>
    <mergeCell ref="G17:J17"/>
    <mergeCell ref="K17:O17"/>
    <mergeCell ref="P17:S17"/>
    <mergeCell ref="T17:U17"/>
    <mergeCell ref="D18:F24"/>
    <mergeCell ref="G18:J24"/>
    <mergeCell ref="K18:O24"/>
    <mergeCell ref="P18:S24"/>
    <mergeCell ref="Z17:AB17"/>
    <mergeCell ref="AD24:AG24"/>
    <mergeCell ref="AH22:AK22"/>
    <mergeCell ref="AD18:AF18"/>
    <mergeCell ref="AD17:AF17"/>
    <mergeCell ref="Z18:AB18"/>
    <mergeCell ref="AD19:AF19"/>
    <mergeCell ref="Z19:AB19"/>
    <mergeCell ref="B65:F65"/>
    <mergeCell ref="B64:F64"/>
    <mergeCell ref="A25:C25"/>
    <mergeCell ref="D25:E25"/>
    <mergeCell ref="G25:I25"/>
    <mergeCell ref="K25:M25"/>
    <mergeCell ref="P25:R25"/>
    <mergeCell ref="T25:U25"/>
    <mergeCell ref="Z25:AB25"/>
    <mergeCell ref="A27:C27"/>
    <mergeCell ref="D27:E27"/>
    <mergeCell ref="G27:I27"/>
    <mergeCell ref="K27:M27"/>
    <mergeCell ref="P27:R27"/>
    <mergeCell ref="T27:U27"/>
    <mergeCell ref="Z27:AB27"/>
    <mergeCell ref="A29:C29"/>
    <mergeCell ref="D29:E29"/>
    <mergeCell ref="G29:I29"/>
    <mergeCell ref="D30:E30"/>
    <mergeCell ref="G30:I30"/>
    <mergeCell ref="K30:M30"/>
    <mergeCell ref="P30:R30"/>
    <mergeCell ref="T30:U30"/>
  </mergeCells>
  <phoneticPr fontId="2"/>
  <conditionalFormatting sqref="D25:E31">
    <cfRule type="cellIs" dxfId="4" priority="2" stopIfTrue="1" operator="greaterThanOrEqual">
      <formula>75</formula>
    </cfRule>
  </conditionalFormatting>
  <conditionalFormatting sqref="D42:E44">
    <cfRule type="expression" dxfId="3" priority="3" stopIfTrue="1">
      <formula>AND(D42&lt;&gt;"",D42&lt;65)</formula>
    </cfRule>
  </conditionalFormatting>
  <conditionalFormatting sqref="O25:O31 O37 O42:O44">
    <cfRule type="expression" dxfId="2" priority="1" stopIfTrue="1">
      <formula>OR(AND(D25&lt;&gt;"",K25&lt;&gt;"",D25&lt;65,O25="以前"),AND(D25&lt;&gt;"",K25&lt;&gt;"",D25&gt;66,O25="以降"))</formula>
    </cfRule>
  </conditionalFormatting>
  <dataValidations count="8">
    <dataValidation type="list" allowBlank="1" showInputMessage="1" showErrorMessage="1" sqref="U47:V47" xr:uid="{00000000-0002-0000-0000-000000000000}">
      <formula1>"　,A,B,C"</formula1>
    </dataValidation>
    <dataValidation type="list" allowBlank="1" showInputMessage="1" showErrorMessage="1" sqref="V37:W37 T42:U44" xr:uid="{00000000-0002-0000-0000-000001000000}">
      <formula1>"　,○"</formula1>
    </dataValidation>
    <dataValidation type="list" showInputMessage="1" showErrorMessage="1" sqref="T25:U31" xr:uid="{00000000-0002-0000-0000-000002000000}">
      <formula1>"　,○"</formula1>
    </dataValidation>
    <dataValidation type="whole" operator="greaterThanOrEqual" allowBlank="1" showInputMessage="1" showErrorMessage="1" sqref="G37:I37 D42:E44 D37:E37 K37:M37 K25:M31 G25:I31 V25:V31 K42:M44 G42:I44 D25:E31" xr:uid="{00000000-0002-0000-0000-000004000000}">
      <formula1>0</formula1>
    </dataValidation>
    <dataValidation type="list" allowBlank="1" showInputMessage="1" showErrorMessage="1" sqref="O25:O31 O37 O42:O44" xr:uid="{00000000-0002-0000-0000-000005000000}">
      <formula1>"以降,以前"</formula1>
    </dataValidation>
    <dataValidation type="list" allowBlank="1" showInputMessage="1" showErrorMessage="1" sqref="T37" xr:uid="{00000000-0002-0000-0000-000006000000}">
      <formula1>"擬制世帯主,旧国保"</formula1>
    </dataValidation>
    <dataValidation type="whole" allowBlank="1" showInputMessage="1" showErrorMessage="1" sqref="P37:R37" xr:uid="{F6B82257-B69B-488B-9F40-FCF7FD10A16B}">
      <formula1>-100000000</formula1>
      <formula2>1000000000</formula2>
    </dataValidation>
    <dataValidation type="whole" allowBlank="1" showInputMessage="1" showErrorMessage="1" sqref="P42:R44 P25:R31" xr:uid="{04AAF6AE-8490-492A-BBAA-39B3AFC860A1}">
      <formula1>-10000000</formula1>
      <formula2>1000000000</formula2>
    </dataValidation>
  </dataValidations>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77"/>
  <sheetViews>
    <sheetView view="pageBreakPreview" zoomScaleNormal="100" zoomScaleSheetLayoutView="100" workbookViewId="0">
      <selection activeCell="X18" sqref="X18:AA18"/>
    </sheetView>
  </sheetViews>
  <sheetFormatPr defaultColWidth="4.5" defaultRowHeight="18.75" x14ac:dyDescent="0.4"/>
  <cols>
    <col min="1" max="3" width="4.875" style="9" customWidth="1"/>
    <col min="4" max="7" width="4.625" style="9" customWidth="1"/>
    <col min="8" max="8" width="4.125" style="9" customWidth="1"/>
    <col min="9" max="17" width="4.5" style="9" customWidth="1"/>
    <col min="18" max="18" width="4.125" style="9" customWidth="1"/>
    <col min="19" max="28" width="4.5" style="9" customWidth="1"/>
    <col min="29" max="31" width="5" style="9" customWidth="1"/>
    <col min="32" max="32" width="4.5" style="9" hidden="1" customWidth="1"/>
    <col min="33" max="33" width="10.625" style="9" hidden="1" customWidth="1"/>
    <col min="34" max="38" width="4.5" style="9" hidden="1" customWidth="1"/>
    <col min="39" max="16384" width="4.5" style="9"/>
  </cols>
  <sheetData>
    <row r="1" spans="1:46" s="69" customFormat="1" ht="20.100000000000001" customHeight="1" x14ac:dyDescent="0.4">
      <c r="A1" s="68" t="s">
        <v>109</v>
      </c>
      <c r="AG1" s="69" t="s">
        <v>128</v>
      </c>
    </row>
    <row r="2" spans="1:46" ht="15.95" customHeight="1" x14ac:dyDescent="0.4">
      <c r="AG2" s="70"/>
      <c r="AH2" s="71"/>
      <c r="AI2" s="71"/>
      <c r="AJ2" s="71"/>
      <c r="AK2" s="71"/>
      <c r="AL2" s="71"/>
      <c r="AM2" s="71"/>
      <c r="AN2" s="71"/>
      <c r="AO2" s="71"/>
      <c r="AP2" s="71"/>
      <c r="AQ2" s="71"/>
      <c r="AR2" s="71"/>
      <c r="AS2" s="71"/>
      <c r="AT2" s="71"/>
    </row>
    <row r="3" spans="1:46" ht="17.100000000000001" customHeight="1" thickBot="1" x14ac:dyDescent="0.45">
      <c r="A3" s="265" t="s">
        <v>55</v>
      </c>
      <c r="B3" s="266"/>
      <c r="C3" s="266"/>
      <c r="D3" s="266"/>
      <c r="E3" s="267"/>
      <c r="H3" s="261" t="s">
        <v>56</v>
      </c>
      <c r="I3" s="261"/>
      <c r="J3" s="261"/>
      <c r="K3" s="243">
        <f>AG9*100</f>
        <v>7.9</v>
      </c>
      <c r="L3" s="244"/>
      <c r="M3" s="244"/>
      <c r="N3" s="244"/>
      <c r="O3" s="244"/>
      <c r="P3" s="244"/>
      <c r="Q3" s="244"/>
      <c r="R3" s="244"/>
      <c r="S3" s="245"/>
      <c r="T3" s="245"/>
      <c r="U3" s="245"/>
      <c r="X3" s="271" t="s">
        <v>57</v>
      </c>
      <c r="Y3" s="271"/>
      <c r="Z3" s="271"/>
      <c r="AB3" s="271" t="s">
        <v>58</v>
      </c>
      <c r="AC3" s="271"/>
      <c r="AD3" s="271"/>
      <c r="AH3" s="72"/>
    </row>
    <row r="4" spans="1:46" ht="17.100000000000001" customHeight="1" thickBot="1" x14ac:dyDescent="0.45">
      <c r="A4" s="268"/>
      <c r="B4" s="269"/>
      <c r="C4" s="269"/>
      <c r="D4" s="269"/>
      <c r="E4" s="270"/>
      <c r="H4" s="217" t="s">
        <v>62</v>
      </c>
      <c r="I4" s="218"/>
      <c r="J4" s="219"/>
      <c r="K4" s="246">
        <f>AG10</f>
        <v>19500</v>
      </c>
      <c r="L4" s="247"/>
      <c r="M4" s="247"/>
      <c r="N4" s="247"/>
      <c r="O4" s="247"/>
      <c r="P4" s="247"/>
      <c r="Q4" s="247"/>
      <c r="R4" s="247"/>
      <c r="S4" s="247"/>
      <c r="T4" s="247"/>
      <c r="U4" s="248"/>
      <c r="X4" s="73" t="str">
        <f>IF(AG4=0,"■","□")</f>
        <v>□</v>
      </c>
      <c r="Y4" s="260" t="s">
        <v>59</v>
      </c>
      <c r="Z4" s="260"/>
      <c r="AB4" s="73" t="str">
        <f>IF(AG6=2,"■","□")</f>
        <v>□</v>
      </c>
      <c r="AC4" s="260" t="s">
        <v>60</v>
      </c>
      <c r="AD4" s="260"/>
      <c r="AE4" s="260"/>
      <c r="AG4" s="74">
        <f>情報入力!BN55</f>
        <v>7</v>
      </c>
      <c r="AH4" s="75" t="s">
        <v>61</v>
      </c>
      <c r="AI4" s="18"/>
      <c r="AJ4" s="18"/>
      <c r="AK4" s="18"/>
    </row>
    <row r="5" spans="1:46" ht="17.100000000000001" customHeight="1" thickBot="1" x14ac:dyDescent="0.45">
      <c r="H5" s="217" t="s">
        <v>65</v>
      </c>
      <c r="I5" s="218"/>
      <c r="J5" s="219"/>
      <c r="K5" s="256">
        <f>AG11</f>
        <v>21600</v>
      </c>
      <c r="L5" s="257"/>
      <c r="M5" s="257"/>
      <c r="N5" s="257"/>
      <c r="O5" s="257"/>
      <c r="P5" s="257"/>
      <c r="Q5" s="257"/>
      <c r="R5" s="257"/>
      <c r="S5" s="257"/>
      <c r="T5" s="257"/>
      <c r="U5" s="258"/>
      <c r="X5" s="73" t="str">
        <f>IF(AG4=7,"■","□")</f>
        <v>■</v>
      </c>
      <c r="Y5" s="259" t="s">
        <v>63</v>
      </c>
      <c r="Z5" s="259"/>
      <c r="AB5" s="73" t="str">
        <f>IF(AG6=1,"■","□")</f>
        <v>□</v>
      </c>
      <c r="AC5" s="260" t="s">
        <v>64</v>
      </c>
      <c r="AD5" s="260"/>
      <c r="AE5" s="260"/>
      <c r="AF5" s="76"/>
    </row>
    <row r="6" spans="1:46" ht="17.100000000000001" customHeight="1" thickBot="1" x14ac:dyDescent="0.45">
      <c r="H6" s="261" t="s">
        <v>69</v>
      </c>
      <c r="I6" s="261"/>
      <c r="J6" s="261"/>
      <c r="K6" s="262">
        <f>AG12/10000</f>
        <v>67</v>
      </c>
      <c r="L6" s="263"/>
      <c r="M6" s="263"/>
      <c r="N6" s="263"/>
      <c r="O6" s="263"/>
      <c r="P6" s="263"/>
      <c r="Q6" s="263"/>
      <c r="R6" s="263"/>
      <c r="S6" s="264"/>
      <c r="T6" s="264"/>
      <c r="U6" s="264"/>
      <c r="X6" s="73" t="str">
        <f>IF(AG4=5,"■","□")</f>
        <v>□</v>
      </c>
      <c r="Y6" s="260" t="s">
        <v>66</v>
      </c>
      <c r="Z6" s="260"/>
      <c r="AA6" s="77"/>
      <c r="AB6" s="73" t="str">
        <f>IF(AG6=0,"■","□")</f>
        <v>■</v>
      </c>
      <c r="AC6" s="259" t="s">
        <v>67</v>
      </c>
      <c r="AD6" s="259"/>
      <c r="AE6" s="259"/>
      <c r="AG6" s="74">
        <f>情報入力!BN56</f>
        <v>0</v>
      </c>
      <c r="AH6" s="75" t="s">
        <v>68</v>
      </c>
    </row>
    <row r="7" spans="1:46" ht="17.100000000000001" customHeight="1" x14ac:dyDescent="0.4">
      <c r="H7" s="252"/>
      <c r="I7" s="252"/>
      <c r="J7" s="252"/>
      <c r="K7" s="253"/>
      <c r="L7" s="252"/>
      <c r="M7" s="252"/>
      <c r="N7" s="252"/>
      <c r="O7" s="252"/>
      <c r="P7" s="252"/>
      <c r="Q7" s="252"/>
      <c r="R7" s="252"/>
      <c r="S7" s="272"/>
      <c r="T7" s="272"/>
      <c r="U7" s="272"/>
      <c r="X7" s="73" t="str">
        <f>IF(AG4=2,"■","□")</f>
        <v>□</v>
      </c>
      <c r="Y7" s="260" t="s">
        <v>70</v>
      </c>
      <c r="Z7" s="260"/>
      <c r="AA7" s="77"/>
      <c r="AB7" s="77"/>
      <c r="AF7" s="75"/>
    </row>
    <row r="8" spans="1:46" ht="15" customHeight="1" thickBot="1" x14ac:dyDescent="0.45">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row>
    <row r="9" spans="1:46" ht="20.100000000000001" customHeight="1" thickBot="1" x14ac:dyDescent="0.45">
      <c r="A9" s="273" t="s">
        <v>71</v>
      </c>
      <c r="B9" s="273"/>
      <c r="C9" s="273"/>
      <c r="D9" s="274"/>
      <c r="E9" s="274" t="s">
        <v>72</v>
      </c>
      <c r="F9" s="274"/>
      <c r="G9" s="274"/>
      <c r="H9" s="274"/>
      <c r="I9" s="274" t="s">
        <v>73</v>
      </c>
      <c r="J9" s="274"/>
      <c r="K9" s="274"/>
      <c r="L9" s="274" t="s">
        <v>74</v>
      </c>
      <c r="M9" s="274"/>
      <c r="N9" s="274"/>
      <c r="O9" s="274"/>
      <c r="P9" s="275" t="s">
        <v>121</v>
      </c>
      <c r="Q9" s="275"/>
      <c r="R9" s="275"/>
      <c r="S9" s="275"/>
      <c r="T9" s="261" t="s">
        <v>75</v>
      </c>
      <c r="U9" s="261"/>
      <c r="V9" s="261"/>
      <c r="W9" s="261"/>
      <c r="X9" s="261" t="s">
        <v>76</v>
      </c>
      <c r="Y9" s="276"/>
      <c r="Z9" s="276"/>
      <c r="AA9" s="276"/>
      <c r="AB9" s="274" t="s">
        <v>77</v>
      </c>
      <c r="AC9" s="276"/>
      <c r="AD9" s="276"/>
      <c r="AE9" s="276"/>
      <c r="AG9" s="110">
        <v>7.9000000000000001E-2</v>
      </c>
      <c r="AH9" s="75" t="s">
        <v>123</v>
      </c>
    </row>
    <row r="10" spans="1:46" ht="23.1" customHeight="1" thickBot="1" x14ac:dyDescent="0.45">
      <c r="A10" s="273"/>
      <c r="B10" s="273"/>
      <c r="C10" s="273"/>
      <c r="D10" s="274"/>
      <c r="E10" s="277" t="s">
        <v>78</v>
      </c>
      <c r="F10" s="277"/>
      <c r="G10" s="277"/>
      <c r="H10" s="277"/>
      <c r="I10" s="278" t="s">
        <v>79</v>
      </c>
      <c r="J10" s="278"/>
      <c r="K10" s="278"/>
      <c r="L10" s="274" t="s">
        <v>80</v>
      </c>
      <c r="M10" s="274"/>
      <c r="N10" s="274"/>
      <c r="O10" s="274"/>
      <c r="P10" s="261" t="s">
        <v>56</v>
      </c>
      <c r="Q10" s="261"/>
      <c r="R10" s="261"/>
      <c r="S10" s="261"/>
      <c r="T10" s="261" t="s">
        <v>81</v>
      </c>
      <c r="U10" s="261"/>
      <c r="V10" s="261"/>
      <c r="W10" s="261"/>
      <c r="X10" s="261" t="s">
        <v>65</v>
      </c>
      <c r="Y10" s="276"/>
      <c r="Z10" s="276"/>
      <c r="AA10" s="276"/>
      <c r="AB10" s="274" t="s">
        <v>82</v>
      </c>
      <c r="AC10" s="279"/>
      <c r="AD10" s="279"/>
      <c r="AE10" s="279"/>
      <c r="AG10" s="111">
        <v>19500</v>
      </c>
      <c r="AH10" s="75" t="s">
        <v>124</v>
      </c>
    </row>
    <row r="11" spans="1:46" ht="25.5" customHeight="1" thickBot="1" x14ac:dyDescent="0.45">
      <c r="A11" s="284"/>
      <c r="B11" s="285"/>
      <c r="C11" s="285"/>
      <c r="D11" s="79" t="str">
        <f>IF(情報入力!D25="","",情報入力!D25)</f>
        <v/>
      </c>
      <c r="E11" s="287">
        <f>IF(D11="",0,情報入力!BF25)</f>
        <v>0</v>
      </c>
      <c r="F11" s="290"/>
      <c r="G11" s="290"/>
      <c r="H11" s="290"/>
      <c r="I11" s="286">
        <v>430000</v>
      </c>
      <c r="J11" s="286"/>
      <c r="K11" s="286"/>
      <c r="L11" s="287">
        <f t="shared" ref="L11:L17" si="0">IF(E11&gt;I11,E11-I11,0)</f>
        <v>0</v>
      </c>
      <c r="M11" s="279"/>
      <c r="N11" s="279"/>
      <c r="O11" s="279"/>
      <c r="P11" s="204">
        <f>ROUNDDOWN(L11*$AG$9,0)</f>
        <v>0</v>
      </c>
      <c r="Q11" s="204"/>
      <c r="R11" s="204"/>
      <c r="S11" s="204"/>
      <c r="T11" s="205">
        <f>IF(D11="",0,IF(D11&lt;=5,$AG$10/2*(10-$AG$4)/10,$AG$10*(10-$AG$4)/10))</f>
        <v>0</v>
      </c>
      <c r="U11" s="206"/>
      <c r="V11" s="206"/>
      <c r="W11" s="207"/>
      <c r="X11" s="205">
        <f>IF(AND(D11="",D12="",D13="",D14="",D15="",D16="",D17=""),0,$AG$11*(10-$AG$4)/10*(4-AG6)/4)</f>
        <v>0</v>
      </c>
      <c r="Y11" s="280"/>
      <c r="Z11" s="280"/>
      <c r="AA11" s="281"/>
      <c r="AB11" s="282">
        <f>SUM(P11:AA11)</f>
        <v>0</v>
      </c>
      <c r="AC11" s="283"/>
      <c r="AD11" s="283"/>
      <c r="AE11" s="283"/>
      <c r="AG11" s="111">
        <v>21600</v>
      </c>
      <c r="AH11" s="75" t="s">
        <v>127</v>
      </c>
    </row>
    <row r="12" spans="1:46" ht="25.5" customHeight="1" thickBot="1" x14ac:dyDescent="0.45">
      <c r="A12" s="284"/>
      <c r="B12" s="285"/>
      <c r="C12" s="285"/>
      <c r="D12" s="79" t="str">
        <f>IF(情報入力!D26="","",情報入力!D26)</f>
        <v/>
      </c>
      <c r="E12" s="198">
        <f>IF(D12="",0,情報入力!BF26)</f>
        <v>0</v>
      </c>
      <c r="F12" s="199"/>
      <c r="G12" s="199"/>
      <c r="H12" s="200"/>
      <c r="I12" s="286">
        <v>430000</v>
      </c>
      <c r="J12" s="286"/>
      <c r="K12" s="286"/>
      <c r="L12" s="287">
        <f t="shared" si="0"/>
        <v>0</v>
      </c>
      <c r="M12" s="279"/>
      <c r="N12" s="279"/>
      <c r="O12" s="279"/>
      <c r="P12" s="204">
        <f>ROUNDDOWN(L12*$AG$9,0)</f>
        <v>0</v>
      </c>
      <c r="Q12" s="204"/>
      <c r="R12" s="204"/>
      <c r="S12" s="204"/>
      <c r="T12" s="205">
        <f>IF(D12="",0,IF(D12&lt;=5,$AG$10/2*(10-$AG$4)/10,$AG$10*(10-$AG$4)/10))</f>
        <v>0</v>
      </c>
      <c r="U12" s="206"/>
      <c r="V12" s="206"/>
      <c r="W12" s="207"/>
      <c r="X12" s="288"/>
      <c r="Y12" s="289"/>
      <c r="Z12" s="289"/>
      <c r="AA12" s="289"/>
      <c r="AB12" s="282">
        <f t="shared" ref="AB12:AB17" si="1">SUM(P12:AA12)</f>
        <v>0</v>
      </c>
      <c r="AC12" s="283"/>
      <c r="AD12" s="283"/>
      <c r="AE12" s="283"/>
      <c r="AG12" s="111">
        <v>670000</v>
      </c>
      <c r="AH12" s="75" t="s">
        <v>125</v>
      </c>
    </row>
    <row r="13" spans="1:46" ht="25.5" customHeight="1" x14ac:dyDescent="0.4">
      <c r="A13" s="284"/>
      <c r="B13" s="285"/>
      <c r="C13" s="285"/>
      <c r="D13" s="79" t="str">
        <f>IF(情報入力!D27="","",情報入力!D27)</f>
        <v/>
      </c>
      <c r="E13" s="198">
        <f>IF(D13="",0,情報入力!BF27)</f>
        <v>0</v>
      </c>
      <c r="F13" s="199"/>
      <c r="G13" s="199"/>
      <c r="H13" s="200"/>
      <c r="I13" s="286">
        <v>430000</v>
      </c>
      <c r="J13" s="286"/>
      <c r="K13" s="286"/>
      <c r="L13" s="287">
        <f>IF(E13&gt;I13,E13-I13,0)</f>
        <v>0</v>
      </c>
      <c r="M13" s="279"/>
      <c r="N13" s="279"/>
      <c r="O13" s="279"/>
      <c r="P13" s="204">
        <f t="shared" ref="P13:P17" si="2">ROUNDDOWN(L13*$AG$9,0)</f>
        <v>0</v>
      </c>
      <c r="Q13" s="204"/>
      <c r="R13" s="204"/>
      <c r="S13" s="204"/>
      <c r="T13" s="205">
        <f t="shared" ref="T13:T17" si="3">IF(D13="",0,IF(D13&lt;=5,$AG$10/2*(10-$AG$4)/10,$AG$10*(10-$AG$4)/10))</f>
        <v>0</v>
      </c>
      <c r="U13" s="206"/>
      <c r="V13" s="206"/>
      <c r="W13" s="207"/>
      <c r="X13" s="288"/>
      <c r="Y13" s="289"/>
      <c r="Z13" s="289"/>
      <c r="AA13" s="289"/>
      <c r="AB13" s="282">
        <f t="shared" si="1"/>
        <v>0</v>
      </c>
      <c r="AC13" s="283"/>
      <c r="AD13" s="283"/>
      <c r="AE13" s="283"/>
      <c r="AG13" s="112" t="s">
        <v>129</v>
      </c>
    </row>
    <row r="14" spans="1:46" ht="25.5" customHeight="1" x14ac:dyDescent="0.4">
      <c r="A14" s="284"/>
      <c r="B14" s="285"/>
      <c r="C14" s="285"/>
      <c r="D14" s="79" t="str">
        <f>IF(情報入力!D28="","",情報入力!D28)</f>
        <v/>
      </c>
      <c r="E14" s="198">
        <f>IF(D14="",0,情報入力!BF28)</f>
        <v>0</v>
      </c>
      <c r="F14" s="199"/>
      <c r="G14" s="199"/>
      <c r="H14" s="200"/>
      <c r="I14" s="286">
        <v>430000</v>
      </c>
      <c r="J14" s="286"/>
      <c r="K14" s="286"/>
      <c r="L14" s="287">
        <f t="shared" si="0"/>
        <v>0</v>
      </c>
      <c r="M14" s="279"/>
      <c r="N14" s="279"/>
      <c r="O14" s="279"/>
      <c r="P14" s="204">
        <f t="shared" si="2"/>
        <v>0</v>
      </c>
      <c r="Q14" s="204"/>
      <c r="R14" s="204"/>
      <c r="S14" s="204"/>
      <c r="T14" s="205">
        <f t="shared" si="3"/>
        <v>0</v>
      </c>
      <c r="U14" s="206"/>
      <c r="V14" s="206"/>
      <c r="W14" s="207"/>
      <c r="X14" s="288"/>
      <c r="Y14" s="289"/>
      <c r="Z14" s="289"/>
      <c r="AA14" s="289"/>
      <c r="AB14" s="282">
        <f t="shared" si="1"/>
        <v>0</v>
      </c>
      <c r="AC14" s="283"/>
      <c r="AD14" s="283"/>
      <c r="AE14" s="283"/>
    </row>
    <row r="15" spans="1:46" ht="25.5" customHeight="1" x14ac:dyDescent="0.4">
      <c r="A15" s="285"/>
      <c r="B15" s="285"/>
      <c r="C15" s="285"/>
      <c r="D15" s="79" t="str">
        <f>IF(情報入力!D29="","",情報入力!D29)</f>
        <v/>
      </c>
      <c r="E15" s="198">
        <f>IF(D15="",0,情報入力!BF29)</f>
        <v>0</v>
      </c>
      <c r="F15" s="199"/>
      <c r="G15" s="199"/>
      <c r="H15" s="200"/>
      <c r="I15" s="286">
        <v>430000</v>
      </c>
      <c r="J15" s="286"/>
      <c r="K15" s="286"/>
      <c r="L15" s="287">
        <f t="shared" si="0"/>
        <v>0</v>
      </c>
      <c r="M15" s="279"/>
      <c r="N15" s="279"/>
      <c r="O15" s="279"/>
      <c r="P15" s="204">
        <f t="shared" si="2"/>
        <v>0</v>
      </c>
      <c r="Q15" s="204"/>
      <c r="R15" s="204"/>
      <c r="S15" s="204"/>
      <c r="T15" s="205">
        <f t="shared" si="3"/>
        <v>0</v>
      </c>
      <c r="U15" s="206"/>
      <c r="V15" s="206"/>
      <c r="W15" s="207"/>
      <c r="X15" s="288"/>
      <c r="Y15" s="289"/>
      <c r="Z15" s="289"/>
      <c r="AA15" s="289"/>
      <c r="AB15" s="282">
        <f t="shared" si="1"/>
        <v>0</v>
      </c>
      <c r="AC15" s="283"/>
      <c r="AD15" s="283"/>
      <c r="AE15" s="283"/>
      <c r="AF15" s="80"/>
    </row>
    <row r="16" spans="1:46" ht="25.5" customHeight="1" x14ac:dyDescent="0.4">
      <c r="A16" s="285"/>
      <c r="B16" s="285"/>
      <c r="C16" s="285"/>
      <c r="D16" s="79" t="str">
        <f>IF(情報入力!D30="","",情報入力!D30)</f>
        <v/>
      </c>
      <c r="E16" s="198">
        <f>IF(D16="",0,情報入力!BF30)</f>
        <v>0</v>
      </c>
      <c r="F16" s="199"/>
      <c r="G16" s="199"/>
      <c r="H16" s="200"/>
      <c r="I16" s="286">
        <v>430000</v>
      </c>
      <c r="J16" s="286"/>
      <c r="K16" s="286"/>
      <c r="L16" s="287">
        <f t="shared" si="0"/>
        <v>0</v>
      </c>
      <c r="M16" s="279"/>
      <c r="N16" s="279"/>
      <c r="O16" s="279"/>
      <c r="P16" s="204">
        <f t="shared" si="2"/>
        <v>0</v>
      </c>
      <c r="Q16" s="204"/>
      <c r="R16" s="204"/>
      <c r="S16" s="204"/>
      <c r="T16" s="205">
        <f t="shared" si="3"/>
        <v>0</v>
      </c>
      <c r="U16" s="206"/>
      <c r="V16" s="206"/>
      <c r="W16" s="207"/>
      <c r="X16" s="288"/>
      <c r="Y16" s="289"/>
      <c r="Z16" s="289"/>
      <c r="AA16" s="289"/>
      <c r="AB16" s="282">
        <f t="shared" si="1"/>
        <v>0</v>
      </c>
      <c r="AC16" s="283"/>
      <c r="AD16" s="283"/>
      <c r="AE16" s="283"/>
      <c r="AF16" s="80"/>
    </row>
    <row r="17" spans="1:43" ht="25.5" customHeight="1" x14ac:dyDescent="0.4">
      <c r="A17" s="285"/>
      <c r="B17" s="285"/>
      <c r="C17" s="285"/>
      <c r="D17" s="79" t="str">
        <f>IF(情報入力!D31="","",情報入力!D31)</f>
        <v/>
      </c>
      <c r="E17" s="198">
        <f>IF(D17="",0,情報入力!BF31)</f>
        <v>0</v>
      </c>
      <c r="F17" s="199"/>
      <c r="G17" s="199"/>
      <c r="H17" s="200"/>
      <c r="I17" s="286">
        <v>430000</v>
      </c>
      <c r="J17" s="286"/>
      <c r="K17" s="286"/>
      <c r="L17" s="287">
        <f t="shared" si="0"/>
        <v>0</v>
      </c>
      <c r="M17" s="279"/>
      <c r="N17" s="279"/>
      <c r="O17" s="279"/>
      <c r="P17" s="204">
        <f t="shared" si="2"/>
        <v>0</v>
      </c>
      <c r="Q17" s="204"/>
      <c r="R17" s="204"/>
      <c r="S17" s="204"/>
      <c r="T17" s="205">
        <f t="shared" si="3"/>
        <v>0</v>
      </c>
      <c r="U17" s="206"/>
      <c r="V17" s="206"/>
      <c r="W17" s="207"/>
      <c r="X17" s="288"/>
      <c r="Y17" s="289"/>
      <c r="Z17" s="289"/>
      <c r="AA17" s="289"/>
      <c r="AB17" s="282">
        <f t="shared" si="1"/>
        <v>0</v>
      </c>
      <c r="AC17" s="283"/>
      <c r="AD17" s="283"/>
      <c r="AE17" s="283"/>
      <c r="AF17" s="80"/>
    </row>
    <row r="18" spans="1:43" ht="27.6" customHeight="1" x14ac:dyDescent="0.4">
      <c r="A18" s="273" t="s">
        <v>83</v>
      </c>
      <c r="B18" s="273"/>
      <c r="C18" s="273"/>
      <c r="D18" s="273"/>
      <c r="E18" s="287"/>
      <c r="F18" s="290"/>
      <c r="G18" s="290"/>
      <c r="H18" s="290"/>
      <c r="I18" s="282"/>
      <c r="J18" s="282"/>
      <c r="K18" s="282"/>
      <c r="L18" s="287" t="s">
        <v>84</v>
      </c>
      <c r="M18" s="279"/>
      <c r="N18" s="279"/>
      <c r="O18" s="279"/>
      <c r="P18" s="261"/>
      <c r="Q18" s="261"/>
      <c r="R18" s="261"/>
      <c r="S18" s="261"/>
      <c r="T18" s="261" t="s">
        <v>85</v>
      </c>
      <c r="U18" s="261"/>
      <c r="V18" s="261"/>
      <c r="W18" s="261"/>
      <c r="X18" s="261" t="s">
        <v>84</v>
      </c>
      <c r="Y18" s="276"/>
      <c r="Z18" s="276"/>
      <c r="AA18" s="276"/>
      <c r="AB18" s="220">
        <f>IF(ROUNDDOWN(SUM(AB11:AE17),-2)&gt;$AG$12,$AG$12,ROUNDDOWN(SUM(AB11:AE17),-2))</f>
        <v>0</v>
      </c>
      <c r="AC18" s="221"/>
      <c r="AD18" s="221"/>
      <c r="AE18" s="222"/>
      <c r="AF18" s="81"/>
    </row>
    <row r="19" spans="1:43" ht="18" customHeight="1" thickBot="1" x14ac:dyDescent="0.45">
      <c r="AE19" s="82" t="s">
        <v>86</v>
      </c>
      <c r="AM19" s="80"/>
      <c r="AN19" s="80"/>
      <c r="AO19" s="80"/>
      <c r="AP19" s="80"/>
      <c r="AQ19" s="83"/>
    </row>
    <row r="20" spans="1:43" ht="17.100000000000001" customHeight="1" thickBot="1" x14ac:dyDescent="0.45">
      <c r="A20" s="265" t="s">
        <v>87</v>
      </c>
      <c r="B20" s="266"/>
      <c r="C20" s="266"/>
      <c r="D20" s="266"/>
      <c r="E20" s="267"/>
      <c r="H20" s="261" t="s">
        <v>56</v>
      </c>
      <c r="I20" s="261"/>
      <c r="J20" s="261"/>
      <c r="K20" s="243">
        <f>AG20*100</f>
        <v>2.78</v>
      </c>
      <c r="L20" s="244"/>
      <c r="M20" s="244"/>
      <c r="N20" s="244"/>
      <c r="O20" s="244"/>
      <c r="P20" s="244"/>
      <c r="Q20" s="244"/>
      <c r="R20" s="244"/>
      <c r="S20" s="245"/>
      <c r="T20" s="245"/>
      <c r="U20" s="245"/>
      <c r="V20" s="70"/>
      <c r="W20" s="70"/>
      <c r="X20" s="70"/>
      <c r="Y20" s="70"/>
      <c r="Z20" s="70"/>
      <c r="AA20" s="70"/>
      <c r="AB20" s="84"/>
      <c r="AC20" s="85"/>
      <c r="AD20" s="85"/>
      <c r="AE20" s="85"/>
      <c r="AG20" s="110">
        <v>2.7799999999999998E-2</v>
      </c>
      <c r="AH20" s="75" t="s">
        <v>123</v>
      </c>
      <c r="AI20" s="18"/>
      <c r="AM20" s="80"/>
      <c r="AN20" s="80"/>
      <c r="AO20" s="80"/>
      <c r="AP20" s="80"/>
      <c r="AQ20" s="80"/>
    </row>
    <row r="21" spans="1:43" ht="17.100000000000001" customHeight="1" thickBot="1" x14ac:dyDescent="0.45">
      <c r="A21" s="268"/>
      <c r="B21" s="269"/>
      <c r="C21" s="269"/>
      <c r="D21" s="269"/>
      <c r="E21" s="270"/>
      <c r="H21" s="261" t="s">
        <v>62</v>
      </c>
      <c r="I21" s="261"/>
      <c r="J21" s="261"/>
      <c r="K21" s="246">
        <f>AG21</f>
        <v>12500</v>
      </c>
      <c r="L21" s="247"/>
      <c r="M21" s="247"/>
      <c r="N21" s="247"/>
      <c r="O21" s="247"/>
      <c r="P21" s="247"/>
      <c r="Q21" s="247"/>
      <c r="R21" s="247"/>
      <c r="S21" s="247"/>
      <c r="T21" s="247"/>
      <c r="U21" s="248"/>
      <c r="V21" s="70"/>
      <c r="W21" s="70"/>
      <c r="X21" s="70"/>
      <c r="Y21" s="86"/>
      <c r="Z21" s="86"/>
      <c r="AA21" s="86"/>
      <c r="AB21" s="70"/>
      <c r="AC21" s="87"/>
      <c r="AD21" s="88"/>
      <c r="AE21" s="85"/>
      <c r="AF21" s="89"/>
      <c r="AG21" s="111">
        <v>12500</v>
      </c>
      <c r="AH21" s="75" t="s">
        <v>124</v>
      </c>
      <c r="AM21" s="80"/>
      <c r="AN21" s="80"/>
      <c r="AO21" s="83"/>
      <c r="AP21" s="83"/>
      <c r="AQ21" s="83"/>
    </row>
    <row r="22" spans="1:43" ht="17.100000000000001" customHeight="1" thickBot="1" x14ac:dyDescent="0.45">
      <c r="H22" s="261" t="s">
        <v>69</v>
      </c>
      <c r="I22" s="261"/>
      <c r="J22" s="261"/>
      <c r="K22" s="262">
        <f>AG22/10000</f>
        <v>26</v>
      </c>
      <c r="L22" s="263"/>
      <c r="M22" s="263"/>
      <c r="N22" s="263"/>
      <c r="O22" s="263"/>
      <c r="P22" s="263"/>
      <c r="Q22" s="263"/>
      <c r="R22" s="263"/>
      <c r="S22" s="264"/>
      <c r="T22" s="264"/>
      <c r="U22" s="264"/>
      <c r="V22" s="88"/>
      <c r="W22" s="88"/>
      <c r="X22" s="88"/>
      <c r="Y22" s="90"/>
      <c r="Z22" s="90"/>
      <c r="AA22" s="91"/>
      <c r="AB22" s="92"/>
      <c r="AC22" s="92"/>
      <c r="AD22" s="70"/>
      <c r="AE22" s="84"/>
      <c r="AF22" s="76"/>
      <c r="AG22" s="111">
        <v>260000</v>
      </c>
      <c r="AH22" s="75" t="s">
        <v>125</v>
      </c>
      <c r="AI22" s="109"/>
      <c r="AM22" s="80"/>
      <c r="AN22" s="80"/>
      <c r="AO22" s="80"/>
      <c r="AP22" s="80"/>
      <c r="AQ22" s="80"/>
    </row>
    <row r="23" spans="1:43" ht="17.100000000000001" customHeight="1" x14ac:dyDescent="0.4">
      <c r="H23" s="252"/>
      <c r="I23" s="252"/>
      <c r="J23" s="252"/>
      <c r="K23" s="253"/>
      <c r="L23" s="252"/>
      <c r="M23" s="252"/>
      <c r="N23" s="252"/>
      <c r="O23" s="252"/>
      <c r="P23" s="252"/>
      <c r="Q23" s="252"/>
      <c r="R23" s="252"/>
      <c r="S23" s="272"/>
      <c r="T23" s="272"/>
      <c r="U23" s="272"/>
      <c r="V23" s="93"/>
      <c r="W23" s="93"/>
      <c r="X23" s="93"/>
      <c r="Y23" s="90"/>
      <c r="Z23" s="90"/>
      <c r="AA23" s="90"/>
      <c r="AB23" s="70"/>
      <c r="AC23" s="87"/>
      <c r="AD23" s="88"/>
      <c r="AE23" s="85"/>
      <c r="AF23" s="76"/>
      <c r="AG23" s="112" t="s">
        <v>130</v>
      </c>
    </row>
    <row r="24" spans="1:43" ht="17.100000000000001" customHeight="1" x14ac:dyDescent="0.4">
      <c r="H24" s="254"/>
      <c r="I24" s="254"/>
      <c r="J24" s="254"/>
      <c r="K24" s="255"/>
      <c r="L24" s="254"/>
      <c r="M24" s="254"/>
      <c r="N24" s="254"/>
      <c r="O24" s="254"/>
      <c r="P24" s="254"/>
      <c r="Q24" s="254"/>
      <c r="R24" s="254"/>
      <c r="S24" s="291"/>
      <c r="T24" s="291"/>
      <c r="U24" s="291"/>
      <c r="V24" s="87"/>
      <c r="W24" s="87"/>
      <c r="X24" s="87"/>
      <c r="Y24" s="90"/>
      <c r="Z24" s="90"/>
      <c r="AA24" s="90"/>
      <c r="AB24" s="84"/>
      <c r="AC24" s="94"/>
      <c r="AD24" s="85"/>
      <c r="AE24" s="85"/>
      <c r="AF24" s="76"/>
    </row>
    <row r="25" spans="1:43" ht="15" customHeight="1" x14ac:dyDescent="0.4">
      <c r="A25" s="78"/>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row>
    <row r="26" spans="1:43" ht="20.100000000000001" customHeight="1" x14ac:dyDescent="0.4">
      <c r="A26" s="273" t="s">
        <v>71</v>
      </c>
      <c r="B26" s="273"/>
      <c r="C26" s="273"/>
      <c r="D26" s="274"/>
      <c r="E26" s="274" t="s">
        <v>88</v>
      </c>
      <c r="F26" s="274"/>
      <c r="G26" s="274"/>
      <c r="H26" s="274"/>
      <c r="I26" s="274" t="s">
        <v>89</v>
      </c>
      <c r="J26" s="274"/>
      <c r="K26" s="274"/>
      <c r="L26" s="274" t="s">
        <v>74</v>
      </c>
      <c r="M26" s="274"/>
      <c r="N26" s="274"/>
      <c r="O26" s="274"/>
      <c r="P26" s="292">
        <f>AG20</f>
        <v>2.7799999999999998E-2</v>
      </c>
      <c r="Q26" s="292"/>
      <c r="R26" s="292"/>
      <c r="S26" s="292"/>
      <c r="T26" s="261" t="s">
        <v>90</v>
      </c>
      <c r="U26" s="261"/>
      <c r="V26" s="261"/>
      <c r="W26" s="261"/>
      <c r="X26" s="261" t="s">
        <v>91</v>
      </c>
      <c r="Y26" s="276"/>
      <c r="Z26" s="276"/>
      <c r="AA26" s="276"/>
      <c r="AB26" s="274" t="s">
        <v>77</v>
      </c>
      <c r="AC26" s="276"/>
      <c r="AD26" s="276"/>
      <c r="AE26" s="276"/>
    </row>
    <row r="27" spans="1:43" ht="23.1" customHeight="1" x14ac:dyDescent="0.4">
      <c r="A27" s="273"/>
      <c r="B27" s="273"/>
      <c r="C27" s="273"/>
      <c r="D27" s="274"/>
      <c r="E27" s="277" t="s">
        <v>78</v>
      </c>
      <c r="F27" s="277"/>
      <c r="G27" s="277"/>
      <c r="H27" s="277"/>
      <c r="I27" s="278" t="s">
        <v>79</v>
      </c>
      <c r="J27" s="278"/>
      <c r="K27" s="278"/>
      <c r="L27" s="274" t="s">
        <v>80</v>
      </c>
      <c r="M27" s="274"/>
      <c r="N27" s="274"/>
      <c r="O27" s="274"/>
      <c r="P27" s="261" t="s">
        <v>56</v>
      </c>
      <c r="Q27" s="261"/>
      <c r="R27" s="261"/>
      <c r="S27" s="261"/>
      <c r="T27" s="261" t="s">
        <v>81</v>
      </c>
      <c r="U27" s="261"/>
      <c r="V27" s="261"/>
      <c r="W27" s="261"/>
      <c r="X27" s="261" t="s">
        <v>65</v>
      </c>
      <c r="Y27" s="276"/>
      <c r="Z27" s="276"/>
      <c r="AA27" s="276"/>
      <c r="AB27" s="274" t="s">
        <v>82</v>
      </c>
      <c r="AC27" s="279"/>
      <c r="AD27" s="279"/>
      <c r="AE27" s="279"/>
    </row>
    <row r="28" spans="1:43" ht="25.5" customHeight="1" x14ac:dyDescent="0.4">
      <c r="A28" s="293" t="str">
        <f t="shared" ref="A28:A34" si="4">IF(D28="","",A11)</f>
        <v/>
      </c>
      <c r="B28" s="293"/>
      <c r="C28" s="293"/>
      <c r="D28" s="79" t="str">
        <f>IF(D11="","",D11)</f>
        <v/>
      </c>
      <c r="E28" s="287">
        <f>IF(D28="",0,E11)</f>
        <v>0</v>
      </c>
      <c r="F28" s="290"/>
      <c r="G28" s="290"/>
      <c r="H28" s="290"/>
      <c r="I28" s="286">
        <v>430000</v>
      </c>
      <c r="J28" s="286"/>
      <c r="K28" s="286"/>
      <c r="L28" s="287">
        <f t="shared" ref="L28:L34" si="5">IF(E28&gt;I28,E28-I28,0)</f>
        <v>0</v>
      </c>
      <c r="M28" s="279"/>
      <c r="N28" s="279"/>
      <c r="O28" s="279"/>
      <c r="P28" s="204">
        <f>ROUNDDOWN(L28*$AG$20,0)</f>
        <v>0</v>
      </c>
      <c r="Q28" s="204"/>
      <c r="R28" s="204"/>
      <c r="S28" s="204"/>
      <c r="T28" s="294">
        <f>IF(D28="",0,IF(D28&lt;=5,$AG$21/2*(10-$AG$4)/10,$AG$21*(10-$AG$4)/10))</f>
        <v>0</v>
      </c>
      <c r="U28" s="294"/>
      <c r="V28" s="294"/>
      <c r="W28" s="294"/>
      <c r="X28" s="288"/>
      <c r="Y28" s="289"/>
      <c r="Z28" s="289"/>
      <c r="AA28" s="289"/>
      <c r="AB28" s="282">
        <f>SUM(P28:AA28)</f>
        <v>0</v>
      </c>
      <c r="AC28" s="283"/>
      <c r="AD28" s="283"/>
      <c r="AE28" s="283"/>
    </row>
    <row r="29" spans="1:43" ht="25.5" customHeight="1" x14ac:dyDescent="0.4">
      <c r="A29" s="293" t="str">
        <f t="shared" si="4"/>
        <v/>
      </c>
      <c r="B29" s="293"/>
      <c r="C29" s="293"/>
      <c r="D29" s="79" t="str">
        <f>IF(D12="","",D12)</f>
        <v/>
      </c>
      <c r="E29" s="287">
        <f t="shared" ref="E29:E34" si="6">IF(D29="",0,E12)</f>
        <v>0</v>
      </c>
      <c r="F29" s="290"/>
      <c r="G29" s="290"/>
      <c r="H29" s="290"/>
      <c r="I29" s="286">
        <v>430000</v>
      </c>
      <c r="J29" s="286"/>
      <c r="K29" s="286"/>
      <c r="L29" s="287">
        <f t="shared" si="5"/>
        <v>0</v>
      </c>
      <c r="M29" s="279"/>
      <c r="N29" s="279"/>
      <c r="O29" s="279"/>
      <c r="P29" s="204">
        <f>ROUNDDOWN(L29*$AG$20,0)</f>
        <v>0</v>
      </c>
      <c r="Q29" s="204"/>
      <c r="R29" s="204"/>
      <c r="S29" s="204"/>
      <c r="T29" s="294">
        <f>IF(D29="",0,IF(D29&lt;=5,$AG$21/2*(10-$AG$4)/10,$AG$21*(10-$AG$4)/10))</f>
        <v>0</v>
      </c>
      <c r="U29" s="294"/>
      <c r="V29" s="294"/>
      <c r="W29" s="294"/>
      <c r="X29" s="288"/>
      <c r="Y29" s="289"/>
      <c r="Z29" s="289"/>
      <c r="AA29" s="289"/>
      <c r="AB29" s="282">
        <f>SUM(P29:AA29)</f>
        <v>0</v>
      </c>
      <c r="AC29" s="283"/>
      <c r="AD29" s="283"/>
      <c r="AE29" s="283"/>
    </row>
    <row r="30" spans="1:43" ht="25.5" customHeight="1" x14ac:dyDescent="0.4">
      <c r="A30" s="293" t="str">
        <f t="shared" si="4"/>
        <v/>
      </c>
      <c r="B30" s="293"/>
      <c r="C30" s="293"/>
      <c r="D30" s="114" t="str">
        <f>IF(D13="","",D13)</f>
        <v/>
      </c>
      <c r="E30" s="287">
        <f t="shared" si="6"/>
        <v>0</v>
      </c>
      <c r="F30" s="290"/>
      <c r="G30" s="290"/>
      <c r="H30" s="290"/>
      <c r="I30" s="286">
        <v>430000</v>
      </c>
      <c r="J30" s="286"/>
      <c r="K30" s="286"/>
      <c r="L30" s="287">
        <f t="shared" si="5"/>
        <v>0</v>
      </c>
      <c r="M30" s="279"/>
      <c r="N30" s="279"/>
      <c r="O30" s="279"/>
      <c r="P30" s="204">
        <f t="shared" ref="P30:P34" si="7">ROUNDDOWN(L30*$AG$20,0)</f>
        <v>0</v>
      </c>
      <c r="Q30" s="204"/>
      <c r="R30" s="204"/>
      <c r="S30" s="204"/>
      <c r="T30" s="294">
        <f t="shared" ref="T30:T34" si="8">IF(D30="",0,IF(D30&lt;=5,$AG$21/2*(10-$AG$4)/10,$AG$21*(10-$AG$4)/10))</f>
        <v>0</v>
      </c>
      <c r="U30" s="294"/>
      <c r="V30" s="294"/>
      <c r="W30" s="294"/>
      <c r="X30" s="288"/>
      <c r="Y30" s="289"/>
      <c r="Z30" s="289"/>
      <c r="AA30" s="289"/>
      <c r="AB30" s="282">
        <f t="shared" ref="AB30:AB34" si="9">SUM(P30:AA30)</f>
        <v>0</v>
      </c>
      <c r="AC30" s="283"/>
      <c r="AD30" s="283"/>
      <c r="AE30" s="283"/>
    </row>
    <row r="31" spans="1:43" ht="25.5" customHeight="1" x14ac:dyDescent="0.4">
      <c r="A31" s="293" t="str">
        <f t="shared" si="4"/>
        <v/>
      </c>
      <c r="B31" s="293"/>
      <c r="C31" s="293"/>
      <c r="D31" s="114" t="str">
        <f t="shared" ref="D31:D34" si="10">IF(D14="","",D14)</f>
        <v/>
      </c>
      <c r="E31" s="287">
        <f t="shared" si="6"/>
        <v>0</v>
      </c>
      <c r="F31" s="290"/>
      <c r="G31" s="290"/>
      <c r="H31" s="290"/>
      <c r="I31" s="286">
        <v>430000</v>
      </c>
      <c r="J31" s="286"/>
      <c r="K31" s="286"/>
      <c r="L31" s="287">
        <f t="shared" si="5"/>
        <v>0</v>
      </c>
      <c r="M31" s="279"/>
      <c r="N31" s="279"/>
      <c r="O31" s="279"/>
      <c r="P31" s="204">
        <f t="shared" si="7"/>
        <v>0</v>
      </c>
      <c r="Q31" s="204"/>
      <c r="R31" s="204"/>
      <c r="S31" s="204"/>
      <c r="T31" s="294">
        <f t="shared" si="8"/>
        <v>0</v>
      </c>
      <c r="U31" s="294"/>
      <c r="V31" s="294"/>
      <c r="W31" s="294"/>
      <c r="X31" s="288"/>
      <c r="Y31" s="289"/>
      <c r="Z31" s="289"/>
      <c r="AA31" s="289"/>
      <c r="AB31" s="282">
        <f t="shared" si="9"/>
        <v>0</v>
      </c>
      <c r="AC31" s="283"/>
      <c r="AD31" s="283"/>
      <c r="AE31" s="283"/>
    </row>
    <row r="32" spans="1:43" ht="25.5" customHeight="1" x14ac:dyDescent="0.4">
      <c r="A32" s="293" t="str">
        <f t="shared" si="4"/>
        <v/>
      </c>
      <c r="B32" s="293"/>
      <c r="C32" s="293"/>
      <c r="D32" s="114" t="str">
        <f t="shared" si="10"/>
        <v/>
      </c>
      <c r="E32" s="287">
        <f t="shared" si="6"/>
        <v>0</v>
      </c>
      <c r="F32" s="290"/>
      <c r="G32" s="290"/>
      <c r="H32" s="290"/>
      <c r="I32" s="286">
        <v>430000</v>
      </c>
      <c r="J32" s="286"/>
      <c r="K32" s="286"/>
      <c r="L32" s="287">
        <f t="shared" si="5"/>
        <v>0</v>
      </c>
      <c r="M32" s="279"/>
      <c r="N32" s="279"/>
      <c r="O32" s="279"/>
      <c r="P32" s="204">
        <f t="shared" si="7"/>
        <v>0</v>
      </c>
      <c r="Q32" s="204"/>
      <c r="R32" s="204"/>
      <c r="S32" s="204"/>
      <c r="T32" s="294">
        <f t="shared" si="8"/>
        <v>0</v>
      </c>
      <c r="U32" s="294"/>
      <c r="V32" s="294"/>
      <c r="W32" s="294"/>
      <c r="X32" s="288"/>
      <c r="Y32" s="289"/>
      <c r="Z32" s="289"/>
      <c r="AA32" s="289"/>
      <c r="AB32" s="282">
        <f t="shared" si="9"/>
        <v>0</v>
      </c>
      <c r="AC32" s="283"/>
      <c r="AD32" s="283"/>
      <c r="AE32" s="283"/>
      <c r="AF32" s="80"/>
      <c r="AH32" s="80"/>
    </row>
    <row r="33" spans="1:44" ht="25.5" customHeight="1" x14ac:dyDescent="0.4">
      <c r="A33" s="293" t="str">
        <f t="shared" si="4"/>
        <v/>
      </c>
      <c r="B33" s="293"/>
      <c r="C33" s="293"/>
      <c r="D33" s="114" t="str">
        <f t="shared" si="10"/>
        <v/>
      </c>
      <c r="E33" s="287">
        <f t="shared" si="6"/>
        <v>0</v>
      </c>
      <c r="F33" s="290"/>
      <c r="G33" s="290"/>
      <c r="H33" s="290"/>
      <c r="I33" s="286">
        <v>430000</v>
      </c>
      <c r="J33" s="286"/>
      <c r="K33" s="286"/>
      <c r="L33" s="287">
        <f t="shared" si="5"/>
        <v>0</v>
      </c>
      <c r="M33" s="279"/>
      <c r="N33" s="279"/>
      <c r="O33" s="279"/>
      <c r="P33" s="204">
        <f t="shared" si="7"/>
        <v>0</v>
      </c>
      <c r="Q33" s="204"/>
      <c r="R33" s="204"/>
      <c r="S33" s="204"/>
      <c r="T33" s="294">
        <f t="shared" si="8"/>
        <v>0</v>
      </c>
      <c r="U33" s="294"/>
      <c r="V33" s="294"/>
      <c r="W33" s="294"/>
      <c r="X33" s="288"/>
      <c r="Y33" s="289"/>
      <c r="Z33" s="289"/>
      <c r="AA33" s="289"/>
      <c r="AB33" s="282">
        <f t="shared" si="9"/>
        <v>0</v>
      </c>
      <c r="AC33" s="283"/>
      <c r="AD33" s="283"/>
      <c r="AE33" s="283"/>
      <c r="AF33" s="80"/>
      <c r="AG33" s="80"/>
      <c r="AH33" s="80"/>
    </row>
    <row r="34" spans="1:44" ht="25.5" customHeight="1" x14ac:dyDescent="0.4">
      <c r="A34" s="293" t="str">
        <f t="shared" si="4"/>
        <v/>
      </c>
      <c r="B34" s="293"/>
      <c r="C34" s="293"/>
      <c r="D34" s="114" t="str">
        <f t="shared" si="10"/>
        <v/>
      </c>
      <c r="E34" s="287">
        <f t="shared" si="6"/>
        <v>0</v>
      </c>
      <c r="F34" s="290"/>
      <c r="G34" s="290"/>
      <c r="H34" s="290"/>
      <c r="I34" s="286">
        <v>430000</v>
      </c>
      <c r="J34" s="286"/>
      <c r="K34" s="286"/>
      <c r="L34" s="287">
        <f t="shared" si="5"/>
        <v>0</v>
      </c>
      <c r="M34" s="279"/>
      <c r="N34" s="279"/>
      <c r="O34" s="279"/>
      <c r="P34" s="204">
        <f t="shared" si="7"/>
        <v>0</v>
      </c>
      <c r="Q34" s="204"/>
      <c r="R34" s="204"/>
      <c r="S34" s="204"/>
      <c r="T34" s="294">
        <f t="shared" si="8"/>
        <v>0</v>
      </c>
      <c r="U34" s="294"/>
      <c r="V34" s="294"/>
      <c r="W34" s="294"/>
      <c r="X34" s="288"/>
      <c r="Y34" s="289"/>
      <c r="Z34" s="289"/>
      <c r="AA34" s="289"/>
      <c r="AB34" s="282">
        <f t="shared" si="9"/>
        <v>0</v>
      </c>
      <c r="AC34" s="283"/>
      <c r="AD34" s="283"/>
      <c r="AE34" s="283"/>
      <c r="AF34" s="80"/>
      <c r="AG34" s="80"/>
      <c r="AH34" s="80"/>
      <c r="AI34" s="80"/>
      <c r="AJ34" s="80"/>
      <c r="AK34" s="80"/>
      <c r="AL34" s="80"/>
      <c r="AM34" s="80"/>
      <c r="AN34" s="80"/>
      <c r="AO34" s="80"/>
      <c r="AP34" s="81"/>
      <c r="AQ34" s="81"/>
      <c r="AR34" s="81"/>
    </row>
    <row r="35" spans="1:44" ht="27.6" customHeight="1" x14ac:dyDescent="0.4">
      <c r="A35" s="273" t="s">
        <v>83</v>
      </c>
      <c r="B35" s="273"/>
      <c r="C35" s="273"/>
      <c r="D35" s="273"/>
      <c r="E35" s="287"/>
      <c r="F35" s="290"/>
      <c r="G35" s="290"/>
      <c r="H35" s="290"/>
      <c r="I35" s="282"/>
      <c r="J35" s="282"/>
      <c r="K35" s="282"/>
      <c r="L35" s="287" t="s">
        <v>92</v>
      </c>
      <c r="M35" s="279"/>
      <c r="N35" s="279"/>
      <c r="O35" s="279"/>
      <c r="P35" s="261"/>
      <c r="Q35" s="261"/>
      <c r="R35" s="261"/>
      <c r="S35" s="261"/>
      <c r="T35" s="261" t="s">
        <v>93</v>
      </c>
      <c r="U35" s="261"/>
      <c r="V35" s="261"/>
      <c r="W35" s="261"/>
      <c r="X35" s="261" t="s">
        <v>92</v>
      </c>
      <c r="Y35" s="276"/>
      <c r="Z35" s="276"/>
      <c r="AA35" s="276"/>
      <c r="AB35" s="220">
        <f>IF(ROUNDDOWN(SUM(AB28:AE34),-2)&gt;$AG$22,$AG$22,ROUNDDOWN(SUM(AB28:AE34),-2))</f>
        <v>0</v>
      </c>
      <c r="AC35" s="221"/>
      <c r="AD35" s="221"/>
      <c r="AE35" s="222"/>
      <c r="AF35" s="81"/>
      <c r="AG35" s="80"/>
    </row>
    <row r="36" spans="1:44" ht="18" customHeight="1" thickBot="1" x14ac:dyDescent="0.45">
      <c r="AE36" s="82" t="s">
        <v>86</v>
      </c>
    </row>
    <row r="37" spans="1:44" ht="17.100000000000001" customHeight="1" thickBot="1" x14ac:dyDescent="0.45">
      <c r="A37" s="265" t="s">
        <v>122</v>
      </c>
      <c r="B37" s="266"/>
      <c r="C37" s="266"/>
      <c r="D37" s="266"/>
      <c r="E37" s="267"/>
      <c r="F37" s="109"/>
      <c r="G37" s="109"/>
      <c r="H37" s="217" t="s">
        <v>56</v>
      </c>
      <c r="I37" s="218"/>
      <c r="J37" s="219"/>
      <c r="K37" s="243">
        <f>AG37*100</f>
        <v>0.25</v>
      </c>
      <c r="L37" s="244"/>
      <c r="M37" s="244"/>
      <c r="N37" s="244"/>
      <c r="O37" s="244"/>
      <c r="P37" s="244"/>
      <c r="Q37" s="244"/>
      <c r="R37" s="244"/>
      <c r="S37" s="245"/>
      <c r="T37" s="245"/>
      <c r="U37" s="245"/>
      <c r="V37" s="70"/>
      <c r="W37" s="70"/>
      <c r="X37" s="70"/>
      <c r="Y37" s="70"/>
      <c r="Z37" s="70"/>
      <c r="AA37" s="70"/>
      <c r="AB37" s="84"/>
      <c r="AC37" s="85"/>
      <c r="AD37" s="85"/>
      <c r="AE37" s="85"/>
      <c r="AG37" s="110">
        <v>2.5000000000000001E-3</v>
      </c>
      <c r="AH37" s="75" t="s">
        <v>123</v>
      </c>
    </row>
    <row r="38" spans="1:44" ht="17.100000000000001" customHeight="1" thickBot="1" x14ac:dyDescent="0.45">
      <c r="A38" s="268"/>
      <c r="B38" s="269"/>
      <c r="C38" s="269"/>
      <c r="D38" s="269"/>
      <c r="E38" s="270"/>
      <c r="F38" s="109"/>
      <c r="G38" s="109"/>
      <c r="H38" s="217" t="s">
        <v>62</v>
      </c>
      <c r="I38" s="218"/>
      <c r="J38" s="219"/>
      <c r="K38" s="246">
        <f>AG38</f>
        <v>1800</v>
      </c>
      <c r="L38" s="247"/>
      <c r="M38" s="247"/>
      <c r="N38" s="247"/>
      <c r="O38" s="247"/>
      <c r="P38" s="247"/>
      <c r="Q38" s="247"/>
      <c r="R38" s="247"/>
      <c r="S38" s="247"/>
      <c r="T38" s="247"/>
      <c r="U38" s="248"/>
      <c r="V38" s="70"/>
      <c r="W38" s="70"/>
      <c r="X38" s="70"/>
      <c r="Y38" s="86"/>
      <c r="Z38" s="86"/>
      <c r="AA38" s="86"/>
      <c r="AB38" s="70"/>
      <c r="AC38" s="108"/>
      <c r="AD38" s="88"/>
      <c r="AE38" s="85"/>
      <c r="AG38" s="111">
        <v>1800</v>
      </c>
      <c r="AH38" s="75" t="s">
        <v>124</v>
      </c>
    </row>
    <row r="39" spans="1:44" ht="17.100000000000001" customHeight="1" thickBot="1" x14ac:dyDescent="0.45">
      <c r="A39" s="109"/>
      <c r="B39" s="109"/>
      <c r="C39" s="109"/>
      <c r="D39" s="109"/>
      <c r="E39" s="109"/>
      <c r="F39" s="109"/>
      <c r="G39" s="109"/>
      <c r="H39" s="217" t="s">
        <v>69</v>
      </c>
      <c r="I39" s="218"/>
      <c r="J39" s="219"/>
      <c r="K39" s="249">
        <f>AG39/10000</f>
        <v>3</v>
      </c>
      <c r="L39" s="250"/>
      <c r="M39" s="250"/>
      <c r="N39" s="250"/>
      <c r="O39" s="250"/>
      <c r="P39" s="250"/>
      <c r="Q39" s="250"/>
      <c r="R39" s="250"/>
      <c r="S39" s="250"/>
      <c r="T39" s="250"/>
      <c r="U39" s="251"/>
      <c r="V39" s="88"/>
      <c r="W39" s="88"/>
      <c r="X39" s="88"/>
      <c r="Y39" s="90"/>
      <c r="Z39" s="90"/>
      <c r="AA39" s="91"/>
      <c r="AB39" s="92"/>
      <c r="AC39" s="92"/>
      <c r="AD39" s="70"/>
      <c r="AE39" s="84"/>
      <c r="AG39" s="111">
        <v>30000</v>
      </c>
      <c r="AH39" s="75" t="s">
        <v>125</v>
      </c>
    </row>
    <row r="40" spans="1:44" ht="17.100000000000001" customHeight="1" x14ac:dyDescent="0.4">
      <c r="A40" s="109"/>
      <c r="B40" s="109"/>
      <c r="C40" s="109"/>
      <c r="D40" s="109"/>
      <c r="E40" s="109"/>
      <c r="F40" s="109"/>
      <c r="G40" s="109"/>
      <c r="H40" s="252"/>
      <c r="I40" s="252"/>
      <c r="J40" s="252"/>
      <c r="K40" s="253"/>
      <c r="L40" s="253"/>
      <c r="M40" s="253"/>
      <c r="N40" s="253"/>
      <c r="O40" s="253"/>
      <c r="P40" s="253"/>
      <c r="Q40" s="253"/>
      <c r="R40" s="253"/>
      <c r="S40" s="253"/>
      <c r="T40" s="253"/>
      <c r="U40" s="253"/>
      <c r="V40" s="93"/>
      <c r="W40" s="93"/>
      <c r="X40" s="93"/>
      <c r="Y40" s="90"/>
      <c r="Z40" s="90"/>
      <c r="AA40" s="90"/>
      <c r="AB40" s="70"/>
      <c r="AC40" s="108"/>
      <c r="AD40" s="88"/>
      <c r="AE40" s="85"/>
      <c r="AG40" s="112" t="s">
        <v>131</v>
      </c>
    </row>
    <row r="41" spans="1:44" ht="17.100000000000001" customHeight="1" x14ac:dyDescent="0.4">
      <c r="A41" s="109"/>
      <c r="B41" s="109"/>
      <c r="C41" s="109"/>
      <c r="D41" s="109"/>
      <c r="E41" s="109"/>
      <c r="F41" s="109"/>
      <c r="G41" s="109"/>
      <c r="H41" s="254"/>
      <c r="I41" s="254"/>
      <c r="J41" s="254"/>
      <c r="K41" s="255"/>
      <c r="L41" s="255"/>
      <c r="M41" s="255"/>
      <c r="N41" s="255"/>
      <c r="O41" s="255"/>
      <c r="P41" s="255"/>
      <c r="Q41" s="255"/>
      <c r="R41" s="255"/>
      <c r="S41" s="255"/>
      <c r="T41" s="255"/>
      <c r="U41" s="255"/>
      <c r="V41" s="108"/>
      <c r="W41" s="108"/>
      <c r="X41" s="108"/>
      <c r="Y41" s="90"/>
      <c r="Z41" s="90"/>
      <c r="AA41" s="90"/>
      <c r="AB41" s="84"/>
      <c r="AC41" s="94"/>
      <c r="AD41" s="85"/>
      <c r="AE41" s="85"/>
    </row>
    <row r="42" spans="1:44" ht="15" customHeight="1" x14ac:dyDescent="0.4">
      <c r="A42" s="78"/>
      <c r="B42" s="78"/>
      <c r="C42" s="78"/>
      <c r="D42" s="78"/>
      <c r="E42" s="78"/>
      <c r="F42" s="78"/>
      <c r="G42" s="78"/>
      <c r="H42" s="78"/>
      <c r="I42" s="78"/>
      <c r="J42" s="78"/>
      <c r="K42" s="78"/>
      <c r="L42" s="78"/>
      <c r="M42" s="78"/>
      <c r="N42" s="78"/>
      <c r="O42" s="78"/>
      <c r="P42" s="78"/>
      <c r="Q42" s="78"/>
      <c r="R42" s="78"/>
      <c r="S42" s="78"/>
      <c r="T42" s="78"/>
      <c r="U42" s="78"/>
      <c r="V42" s="78"/>
      <c r="W42" s="78"/>
      <c r="X42" s="78"/>
      <c r="Y42" s="78"/>
      <c r="Z42" s="78"/>
      <c r="AA42" s="78"/>
      <c r="AB42" s="78"/>
      <c r="AC42" s="78"/>
      <c r="AD42" s="78"/>
      <c r="AE42" s="109"/>
    </row>
    <row r="43" spans="1:44" ht="20.100000000000001" customHeight="1" x14ac:dyDescent="0.4">
      <c r="A43" s="223" t="s">
        <v>71</v>
      </c>
      <c r="B43" s="224"/>
      <c r="C43" s="225"/>
      <c r="D43" s="229"/>
      <c r="E43" s="231" t="s">
        <v>5</v>
      </c>
      <c r="F43" s="232"/>
      <c r="G43" s="232"/>
      <c r="H43" s="233"/>
      <c r="I43" s="231" t="s">
        <v>73</v>
      </c>
      <c r="J43" s="232"/>
      <c r="K43" s="233"/>
      <c r="L43" s="231" t="s">
        <v>74</v>
      </c>
      <c r="M43" s="232"/>
      <c r="N43" s="232"/>
      <c r="O43" s="233"/>
      <c r="P43" s="234">
        <f>AG37</f>
        <v>2.5000000000000001E-3</v>
      </c>
      <c r="Q43" s="235"/>
      <c r="R43" s="235"/>
      <c r="S43" s="236"/>
      <c r="T43" s="217" t="s">
        <v>75</v>
      </c>
      <c r="U43" s="218"/>
      <c r="V43" s="218"/>
      <c r="W43" s="219"/>
      <c r="X43" s="217" t="s">
        <v>76</v>
      </c>
      <c r="Y43" s="218"/>
      <c r="Z43" s="218"/>
      <c r="AA43" s="219"/>
      <c r="AB43" s="231" t="s">
        <v>77</v>
      </c>
      <c r="AC43" s="232"/>
      <c r="AD43" s="232"/>
      <c r="AE43" s="233"/>
    </row>
    <row r="44" spans="1:44" ht="23.1" customHeight="1" x14ac:dyDescent="0.4">
      <c r="A44" s="226"/>
      <c r="B44" s="227"/>
      <c r="C44" s="228"/>
      <c r="D44" s="230"/>
      <c r="E44" s="237" t="s">
        <v>78</v>
      </c>
      <c r="F44" s="238"/>
      <c r="G44" s="238"/>
      <c r="H44" s="239"/>
      <c r="I44" s="240" t="s">
        <v>79</v>
      </c>
      <c r="J44" s="241"/>
      <c r="K44" s="242"/>
      <c r="L44" s="231" t="s">
        <v>80</v>
      </c>
      <c r="M44" s="232"/>
      <c r="N44" s="232"/>
      <c r="O44" s="233"/>
      <c r="P44" s="217" t="s">
        <v>56</v>
      </c>
      <c r="Q44" s="218"/>
      <c r="R44" s="218"/>
      <c r="S44" s="219"/>
      <c r="T44" s="217" t="s">
        <v>81</v>
      </c>
      <c r="U44" s="218"/>
      <c r="V44" s="218"/>
      <c r="W44" s="219"/>
      <c r="X44" s="217" t="s">
        <v>65</v>
      </c>
      <c r="Y44" s="218"/>
      <c r="Z44" s="218"/>
      <c r="AA44" s="219"/>
      <c r="AB44" s="231" t="s">
        <v>82</v>
      </c>
      <c r="AC44" s="232"/>
      <c r="AD44" s="232"/>
      <c r="AE44" s="233"/>
      <c r="AG44" s="91"/>
      <c r="AH44" s="91"/>
      <c r="AI44" s="91"/>
      <c r="AJ44" s="91"/>
      <c r="AK44" s="91"/>
      <c r="AL44" s="91"/>
      <c r="AM44" s="91"/>
    </row>
    <row r="45" spans="1:44" ht="25.5" customHeight="1" x14ac:dyDescent="0.4">
      <c r="A45" s="195" t="str">
        <f t="shared" ref="A45:A51" si="11">IF(D45="","",A28)</f>
        <v/>
      </c>
      <c r="B45" s="196"/>
      <c r="C45" s="197"/>
      <c r="D45" s="114" t="str">
        <f>IF(D11="","",D11)</f>
        <v/>
      </c>
      <c r="E45" s="198" t="str">
        <f>IF(D45="","",E11)</f>
        <v/>
      </c>
      <c r="F45" s="199"/>
      <c r="G45" s="199"/>
      <c r="H45" s="200"/>
      <c r="I45" s="201">
        <v>430000</v>
      </c>
      <c r="J45" s="202"/>
      <c r="K45" s="203"/>
      <c r="L45" s="198" t="str">
        <f>IF(D45="","",L11)</f>
        <v/>
      </c>
      <c r="M45" s="199"/>
      <c r="N45" s="199"/>
      <c r="O45" s="200"/>
      <c r="P45" s="204" t="str">
        <f>IF(D45="","",ROUNDDOWN(L45*$AG$37,0))</f>
        <v/>
      </c>
      <c r="Q45" s="204"/>
      <c r="R45" s="204"/>
      <c r="S45" s="204"/>
      <c r="T45" s="205" t="str">
        <f>IF(OR(D45="",D45&lt;=18),"",$AG$38*(10-$AG$4)/10)</f>
        <v/>
      </c>
      <c r="U45" s="206"/>
      <c r="V45" s="206"/>
      <c r="W45" s="207"/>
      <c r="X45" s="208"/>
      <c r="Y45" s="209"/>
      <c r="Z45" s="209"/>
      <c r="AA45" s="210"/>
      <c r="AB45" s="211">
        <f>SUM(P45:AA45)</f>
        <v>0</v>
      </c>
      <c r="AC45" s="212"/>
      <c r="AD45" s="212"/>
      <c r="AE45" s="213"/>
      <c r="AG45" s="96"/>
      <c r="AH45" s="91"/>
      <c r="AI45" s="91"/>
      <c r="AJ45" s="91"/>
      <c r="AK45" s="91"/>
      <c r="AL45" s="91"/>
      <c r="AM45" s="91"/>
    </row>
    <row r="46" spans="1:44" ht="25.5" customHeight="1" x14ac:dyDescent="0.4">
      <c r="A46" s="195" t="str">
        <f t="shared" si="11"/>
        <v/>
      </c>
      <c r="B46" s="196"/>
      <c r="C46" s="197"/>
      <c r="D46" s="114" t="str">
        <f>IF(D12="","",D12)</f>
        <v/>
      </c>
      <c r="E46" s="198" t="str">
        <f t="shared" ref="E46:E51" si="12">IF(D46="","",E12)</f>
        <v/>
      </c>
      <c r="F46" s="199"/>
      <c r="G46" s="199"/>
      <c r="H46" s="200"/>
      <c r="I46" s="201">
        <v>430000</v>
      </c>
      <c r="J46" s="202"/>
      <c r="K46" s="203"/>
      <c r="L46" s="198" t="str">
        <f t="shared" ref="L46:L51" si="13">IF(D46="","",L12)</f>
        <v/>
      </c>
      <c r="M46" s="199"/>
      <c r="N46" s="199"/>
      <c r="O46" s="200"/>
      <c r="P46" s="204" t="str">
        <f t="shared" ref="P46:P51" si="14">IF(D46="","",ROUNDDOWN(L46*$AG$37,0))</f>
        <v/>
      </c>
      <c r="Q46" s="204"/>
      <c r="R46" s="204"/>
      <c r="S46" s="204"/>
      <c r="T46" s="205" t="str">
        <f t="shared" ref="T46:T51" si="15">IF(OR(D46="",D46&lt;=18),"",$AG$38*(10-$AG$4)/10)</f>
        <v/>
      </c>
      <c r="U46" s="206"/>
      <c r="V46" s="206"/>
      <c r="W46" s="207"/>
      <c r="X46" s="208"/>
      <c r="Y46" s="209"/>
      <c r="Z46" s="209"/>
      <c r="AA46" s="210"/>
      <c r="AB46" s="211">
        <f>SUM(P46:AA46)</f>
        <v>0</v>
      </c>
      <c r="AC46" s="212"/>
      <c r="AD46" s="212"/>
      <c r="AE46" s="213"/>
      <c r="AG46" s="96"/>
      <c r="AH46" s="91"/>
      <c r="AI46" s="91"/>
      <c r="AJ46" s="91"/>
      <c r="AK46" s="91"/>
      <c r="AL46" s="91"/>
      <c r="AM46" s="91"/>
    </row>
    <row r="47" spans="1:44" ht="25.5" customHeight="1" x14ac:dyDescent="0.4">
      <c r="A47" s="195" t="str">
        <f t="shared" si="11"/>
        <v/>
      </c>
      <c r="B47" s="196"/>
      <c r="C47" s="197"/>
      <c r="D47" s="114" t="str">
        <f>IF(D13="","",D13)</f>
        <v/>
      </c>
      <c r="E47" s="198" t="str">
        <f t="shared" si="12"/>
        <v/>
      </c>
      <c r="F47" s="199"/>
      <c r="G47" s="199"/>
      <c r="H47" s="200"/>
      <c r="I47" s="201">
        <v>430000</v>
      </c>
      <c r="J47" s="202"/>
      <c r="K47" s="203"/>
      <c r="L47" s="198" t="str">
        <f t="shared" si="13"/>
        <v/>
      </c>
      <c r="M47" s="199"/>
      <c r="N47" s="199"/>
      <c r="O47" s="200"/>
      <c r="P47" s="204" t="str">
        <f t="shared" si="14"/>
        <v/>
      </c>
      <c r="Q47" s="204"/>
      <c r="R47" s="204"/>
      <c r="S47" s="204"/>
      <c r="T47" s="205" t="str">
        <f>IF(OR(D47="",D47&lt;=18),"",$AG$38*(10-$AG$4)/10)</f>
        <v/>
      </c>
      <c r="U47" s="206"/>
      <c r="V47" s="206"/>
      <c r="W47" s="207"/>
      <c r="X47" s="208"/>
      <c r="Y47" s="209"/>
      <c r="Z47" s="209"/>
      <c r="AA47" s="210"/>
      <c r="AB47" s="211">
        <f t="shared" ref="AB47:AB51" si="16">SUM(P47:AA47)</f>
        <v>0</v>
      </c>
      <c r="AC47" s="212"/>
      <c r="AD47" s="212"/>
      <c r="AE47" s="213"/>
      <c r="AG47" s="96"/>
    </row>
    <row r="48" spans="1:44" ht="25.5" customHeight="1" x14ac:dyDescent="0.4">
      <c r="A48" s="195" t="str">
        <f t="shared" si="11"/>
        <v/>
      </c>
      <c r="B48" s="196"/>
      <c r="C48" s="197"/>
      <c r="D48" s="114" t="str">
        <f t="shared" ref="D48:D50" si="17">IF(D14="","",D14)</f>
        <v/>
      </c>
      <c r="E48" s="198" t="str">
        <f t="shared" si="12"/>
        <v/>
      </c>
      <c r="F48" s="199"/>
      <c r="G48" s="199"/>
      <c r="H48" s="200"/>
      <c r="I48" s="201">
        <v>430000</v>
      </c>
      <c r="J48" s="202"/>
      <c r="K48" s="203"/>
      <c r="L48" s="198" t="str">
        <f t="shared" si="13"/>
        <v/>
      </c>
      <c r="M48" s="199"/>
      <c r="N48" s="199"/>
      <c r="O48" s="200"/>
      <c r="P48" s="204" t="str">
        <f t="shared" si="14"/>
        <v/>
      </c>
      <c r="Q48" s="204"/>
      <c r="R48" s="204"/>
      <c r="S48" s="204"/>
      <c r="T48" s="205" t="str">
        <f t="shared" si="15"/>
        <v/>
      </c>
      <c r="U48" s="206"/>
      <c r="V48" s="206"/>
      <c r="W48" s="207"/>
      <c r="X48" s="208"/>
      <c r="Y48" s="209"/>
      <c r="Z48" s="209"/>
      <c r="AA48" s="210"/>
      <c r="AB48" s="211">
        <f t="shared" si="16"/>
        <v>0</v>
      </c>
      <c r="AC48" s="212"/>
      <c r="AD48" s="212"/>
      <c r="AE48" s="213"/>
      <c r="AG48" s="96"/>
    </row>
    <row r="49" spans="1:34" ht="25.5" customHeight="1" x14ac:dyDescent="0.4">
      <c r="A49" s="195" t="str">
        <f t="shared" si="11"/>
        <v/>
      </c>
      <c r="B49" s="196"/>
      <c r="C49" s="197"/>
      <c r="D49" s="114" t="str">
        <f t="shared" si="17"/>
        <v/>
      </c>
      <c r="E49" s="198" t="str">
        <f t="shared" si="12"/>
        <v/>
      </c>
      <c r="F49" s="199"/>
      <c r="G49" s="199"/>
      <c r="H49" s="200"/>
      <c r="I49" s="201">
        <v>430000</v>
      </c>
      <c r="J49" s="202"/>
      <c r="K49" s="203"/>
      <c r="L49" s="198" t="str">
        <f t="shared" si="13"/>
        <v/>
      </c>
      <c r="M49" s="199"/>
      <c r="N49" s="199"/>
      <c r="O49" s="200"/>
      <c r="P49" s="204" t="str">
        <f t="shared" si="14"/>
        <v/>
      </c>
      <c r="Q49" s="204"/>
      <c r="R49" s="204"/>
      <c r="S49" s="204"/>
      <c r="T49" s="205" t="str">
        <f t="shared" si="15"/>
        <v/>
      </c>
      <c r="U49" s="206"/>
      <c r="V49" s="206"/>
      <c r="W49" s="207"/>
      <c r="X49" s="208"/>
      <c r="Y49" s="209"/>
      <c r="Z49" s="209"/>
      <c r="AA49" s="210"/>
      <c r="AB49" s="211">
        <f t="shared" si="16"/>
        <v>0</v>
      </c>
      <c r="AC49" s="212"/>
      <c r="AD49" s="212"/>
      <c r="AE49" s="213"/>
    </row>
    <row r="50" spans="1:34" ht="25.5" customHeight="1" x14ac:dyDescent="0.4">
      <c r="A50" s="195" t="str">
        <f t="shared" si="11"/>
        <v/>
      </c>
      <c r="B50" s="196"/>
      <c r="C50" s="197"/>
      <c r="D50" s="114" t="str">
        <f t="shared" si="17"/>
        <v/>
      </c>
      <c r="E50" s="198" t="str">
        <f t="shared" si="12"/>
        <v/>
      </c>
      <c r="F50" s="199"/>
      <c r="G50" s="199"/>
      <c r="H50" s="200"/>
      <c r="I50" s="201">
        <v>430000</v>
      </c>
      <c r="J50" s="202"/>
      <c r="K50" s="203"/>
      <c r="L50" s="198" t="str">
        <f t="shared" si="13"/>
        <v/>
      </c>
      <c r="M50" s="199"/>
      <c r="N50" s="199"/>
      <c r="O50" s="200"/>
      <c r="P50" s="204" t="str">
        <f t="shared" si="14"/>
        <v/>
      </c>
      <c r="Q50" s="204"/>
      <c r="R50" s="204"/>
      <c r="S50" s="204"/>
      <c r="T50" s="205" t="str">
        <f t="shared" si="15"/>
        <v/>
      </c>
      <c r="U50" s="206"/>
      <c r="V50" s="206"/>
      <c r="W50" s="207"/>
      <c r="X50" s="208"/>
      <c r="Y50" s="209"/>
      <c r="Z50" s="209"/>
      <c r="AA50" s="210"/>
      <c r="AB50" s="211">
        <f t="shared" si="16"/>
        <v>0</v>
      </c>
      <c r="AC50" s="212"/>
      <c r="AD50" s="212"/>
      <c r="AE50" s="213"/>
    </row>
    <row r="51" spans="1:34" ht="25.5" customHeight="1" x14ac:dyDescent="0.4">
      <c r="A51" s="195" t="str">
        <f t="shared" si="11"/>
        <v/>
      </c>
      <c r="B51" s="196"/>
      <c r="C51" s="197"/>
      <c r="D51" s="114" t="str">
        <f>IF(D17="","",D17)</f>
        <v/>
      </c>
      <c r="E51" s="198" t="str">
        <f t="shared" si="12"/>
        <v/>
      </c>
      <c r="F51" s="199"/>
      <c r="G51" s="199"/>
      <c r="H51" s="200"/>
      <c r="I51" s="201">
        <v>430000</v>
      </c>
      <c r="J51" s="202"/>
      <c r="K51" s="203"/>
      <c r="L51" s="198" t="str">
        <f t="shared" si="13"/>
        <v/>
      </c>
      <c r="M51" s="199"/>
      <c r="N51" s="199"/>
      <c r="O51" s="200"/>
      <c r="P51" s="204" t="str">
        <f t="shared" si="14"/>
        <v/>
      </c>
      <c r="Q51" s="204"/>
      <c r="R51" s="204"/>
      <c r="S51" s="204"/>
      <c r="T51" s="205" t="str">
        <f t="shared" si="15"/>
        <v/>
      </c>
      <c r="U51" s="206"/>
      <c r="V51" s="206"/>
      <c r="W51" s="207"/>
      <c r="X51" s="208"/>
      <c r="Y51" s="209"/>
      <c r="Z51" s="209"/>
      <c r="AA51" s="210"/>
      <c r="AB51" s="211">
        <f t="shared" si="16"/>
        <v>0</v>
      </c>
      <c r="AC51" s="212"/>
      <c r="AD51" s="212"/>
      <c r="AE51" s="213"/>
    </row>
    <row r="52" spans="1:34" ht="27.6" customHeight="1" x14ac:dyDescent="0.4">
      <c r="A52" s="214" t="s">
        <v>83</v>
      </c>
      <c r="B52" s="215"/>
      <c r="C52" s="215"/>
      <c r="D52" s="216"/>
      <c r="E52" s="198"/>
      <c r="F52" s="199"/>
      <c r="G52" s="199"/>
      <c r="H52" s="200"/>
      <c r="I52" s="211"/>
      <c r="J52" s="212"/>
      <c r="K52" s="213"/>
      <c r="L52" s="198" t="s">
        <v>84</v>
      </c>
      <c r="M52" s="199"/>
      <c r="N52" s="199"/>
      <c r="O52" s="200"/>
      <c r="P52" s="217"/>
      <c r="Q52" s="218"/>
      <c r="R52" s="218"/>
      <c r="S52" s="219"/>
      <c r="T52" s="217" t="s">
        <v>26</v>
      </c>
      <c r="U52" s="218"/>
      <c r="V52" s="218"/>
      <c r="W52" s="219"/>
      <c r="X52" s="217" t="s">
        <v>84</v>
      </c>
      <c r="Y52" s="218"/>
      <c r="Z52" s="218"/>
      <c r="AA52" s="219"/>
      <c r="AB52" s="220">
        <f>IF(ROUNDDOWN(SUM(AB45:AE51),-2)&gt;$AG$39,$AG$39,ROUNDDOWN(SUM(AB45:AE51),-2))</f>
        <v>0</v>
      </c>
      <c r="AC52" s="221"/>
      <c r="AD52" s="221"/>
      <c r="AE52" s="222"/>
    </row>
    <row r="53" spans="1:34" ht="17.25" customHeight="1" thickBot="1" x14ac:dyDescent="0.45">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82" t="s">
        <v>86</v>
      </c>
    </row>
    <row r="54" spans="1:34" ht="19.5" thickBot="1" x14ac:dyDescent="0.45">
      <c r="A54" s="295" t="s">
        <v>94</v>
      </c>
      <c r="B54" s="296"/>
      <c r="C54" s="296"/>
      <c r="D54" s="296"/>
      <c r="E54" s="297"/>
      <c r="H54" s="261" t="s">
        <v>56</v>
      </c>
      <c r="I54" s="261"/>
      <c r="J54" s="261"/>
      <c r="K54" s="243">
        <f>AG54*100</f>
        <v>1.97</v>
      </c>
      <c r="L54" s="244"/>
      <c r="M54" s="244"/>
      <c r="N54" s="244"/>
      <c r="O54" s="244"/>
      <c r="P54" s="244"/>
      <c r="Q54" s="244"/>
      <c r="R54" s="244"/>
      <c r="S54" s="245"/>
      <c r="T54" s="245"/>
      <c r="U54" s="245"/>
      <c r="AG54" s="110">
        <v>1.9699999999999999E-2</v>
      </c>
      <c r="AH54" s="75" t="s">
        <v>123</v>
      </c>
    </row>
    <row r="55" spans="1:34" ht="18" customHeight="1" thickBot="1" x14ac:dyDescent="0.45">
      <c r="A55" s="298"/>
      <c r="B55" s="299"/>
      <c r="C55" s="299"/>
      <c r="D55" s="299"/>
      <c r="E55" s="300"/>
      <c r="H55" s="261" t="s">
        <v>62</v>
      </c>
      <c r="I55" s="261"/>
      <c r="J55" s="261"/>
      <c r="K55" s="246">
        <f>AG55</f>
        <v>16500</v>
      </c>
      <c r="L55" s="247"/>
      <c r="M55" s="247"/>
      <c r="N55" s="247"/>
      <c r="O55" s="247"/>
      <c r="P55" s="247"/>
      <c r="Q55" s="247"/>
      <c r="R55" s="247"/>
      <c r="S55" s="247"/>
      <c r="T55" s="247"/>
      <c r="U55" s="248"/>
      <c r="AG55" s="111">
        <v>16500</v>
      </c>
      <c r="AH55" s="75" t="s">
        <v>124</v>
      </c>
    </row>
    <row r="56" spans="1:34" ht="18" customHeight="1" thickBot="1" x14ac:dyDescent="0.45">
      <c r="H56" s="261" t="s">
        <v>69</v>
      </c>
      <c r="I56" s="261"/>
      <c r="J56" s="261"/>
      <c r="K56" s="249">
        <f>AG56/10000</f>
        <v>17</v>
      </c>
      <c r="L56" s="250"/>
      <c r="M56" s="250"/>
      <c r="N56" s="250"/>
      <c r="O56" s="250"/>
      <c r="P56" s="250"/>
      <c r="Q56" s="250"/>
      <c r="R56" s="250"/>
      <c r="S56" s="250"/>
      <c r="T56" s="250"/>
      <c r="U56" s="251"/>
      <c r="AG56" s="111">
        <v>170000</v>
      </c>
      <c r="AH56" s="75" t="s">
        <v>125</v>
      </c>
    </row>
    <row r="57" spans="1:34" ht="18" customHeight="1" x14ac:dyDescent="0.4">
      <c r="B57" s="9" t="s">
        <v>95</v>
      </c>
      <c r="H57" s="252"/>
      <c r="I57" s="252"/>
      <c r="J57" s="252"/>
      <c r="K57" s="253"/>
      <c r="L57" s="272"/>
      <c r="M57" s="272"/>
      <c r="N57" s="272"/>
      <c r="O57" s="272"/>
      <c r="P57" s="272"/>
      <c r="Q57" s="272"/>
      <c r="R57" s="272"/>
      <c r="S57" s="272"/>
      <c r="T57" s="272"/>
      <c r="U57" s="272"/>
      <c r="AG57" s="112" t="s">
        <v>132</v>
      </c>
    </row>
    <row r="58" spans="1:34" ht="18" customHeight="1" x14ac:dyDescent="0.4">
      <c r="H58" s="254"/>
      <c r="I58" s="254"/>
      <c r="J58" s="254"/>
      <c r="K58" s="255"/>
      <c r="L58" s="291"/>
      <c r="M58" s="291"/>
      <c r="N58" s="291"/>
      <c r="O58" s="291"/>
      <c r="P58" s="291"/>
      <c r="Q58" s="291"/>
      <c r="R58" s="291"/>
      <c r="S58" s="291"/>
      <c r="T58" s="291"/>
      <c r="U58" s="291"/>
    </row>
    <row r="59" spans="1:34" ht="18" customHeight="1" x14ac:dyDescent="0.4"/>
    <row r="60" spans="1:34" ht="18" customHeight="1" x14ac:dyDescent="0.4">
      <c r="A60" s="274" t="s">
        <v>71</v>
      </c>
      <c r="B60" s="274"/>
      <c r="C60" s="274"/>
      <c r="D60" s="274" t="s">
        <v>96</v>
      </c>
      <c r="E60" s="274" t="s">
        <v>97</v>
      </c>
      <c r="F60" s="274"/>
      <c r="G60" s="274"/>
      <c r="H60" s="274"/>
      <c r="I60" s="274" t="s">
        <v>98</v>
      </c>
      <c r="J60" s="274"/>
      <c r="K60" s="274"/>
      <c r="L60" s="274" t="s">
        <v>99</v>
      </c>
      <c r="M60" s="274"/>
      <c r="N60" s="274"/>
      <c r="O60" s="274"/>
      <c r="P60" s="275" t="s">
        <v>142</v>
      </c>
      <c r="Q60" s="275"/>
      <c r="R60" s="275"/>
      <c r="S60" s="275"/>
      <c r="T60" s="261" t="s">
        <v>90</v>
      </c>
      <c r="U60" s="261"/>
      <c r="V60" s="261"/>
      <c r="W60" s="261"/>
      <c r="X60" s="261" t="s">
        <v>100</v>
      </c>
      <c r="Y60" s="276"/>
      <c r="Z60" s="276"/>
      <c r="AA60" s="276"/>
      <c r="AB60" s="274" t="s">
        <v>101</v>
      </c>
      <c r="AC60" s="276"/>
      <c r="AD60" s="276"/>
      <c r="AE60" s="276"/>
    </row>
    <row r="61" spans="1:34" x14ac:dyDescent="0.4">
      <c r="A61" s="274"/>
      <c r="B61" s="274"/>
      <c r="C61" s="274"/>
      <c r="D61" s="274"/>
      <c r="E61" s="277" t="s">
        <v>78</v>
      </c>
      <c r="F61" s="277"/>
      <c r="G61" s="277"/>
      <c r="H61" s="277"/>
      <c r="I61" s="278" t="s">
        <v>79</v>
      </c>
      <c r="J61" s="278"/>
      <c r="K61" s="278"/>
      <c r="L61" s="274" t="s">
        <v>80</v>
      </c>
      <c r="M61" s="274"/>
      <c r="N61" s="274"/>
      <c r="O61" s="274"/>
      <c r="P61" s="261" t="s">
        <v>56</v>
      </c>
      <c r="Q61" s="261"/>
      <c r="R61" s="261"/>
      <c r="S61" s="261"/>
      <c r="T61" s="261" t="s">
        <v>81</v>
      </c>
      <c r="U61" s="261"/>
      <c r="V61" s="261"/>
      <c r="W61" s="261"/>
      <c r="X61" s="261" t="s">
        <v>65</v>
      </c>
      <c r="Y61" s="276"/>
      <c r="Z61" s="276"/>
      <c r="AA61" s="276"/>
      <c r="AB61" s="274" t="s">
        <v>82</v>
      </c>
      <c r="AC61" s="279"/>
      <c r="AD61" s="279"/>
      <c r="AE61" s="279"/>
    </row>
    <row r="62" spans="1:34" x14ac:dyDescent="0.4">
      <c r="A62" s="231" t="str">
        <f t="shared" ref="A62:A68" si="18">IF(D62="","",A11)</f>
        <v/>
      </c>
      <c r="B62" s="232"/>
      <c r="C62" s="233"/>
      <c r="D62" s="95" t="str">
        <f>IF(AND(D11&gt;39,D11&lt;65),D11,"")</f>
        <v/>
      </c>
      <c r="E62" s="287" t="str">
        <f>IF(AND(D11&gt;39,D11&lt;65),E11,"")</f>
        <v/>
      </c>
      <c r="F62" s="290"/>
      <c r="G62" s="290"/>
      <c r="H62" s="290"/>
      <c r="I62" s="286">
        <v>430000</v>
      </c>
      <c r="J62" s="286"/>
      <c r="K62" s="286"/>
      <c r="L62" s="287" t="str">
        <f>IF(AND(D11&gt;39,D11&lt;65),L11,"")</f>
        <v/>
      </c>
      <c r="M62" s="279"/>
      <c r="N62" s="279"/>
      <c r="O62" s="279"/>
      <c r="P62" s="204" t="str">
        <f>IF(AND(D11&gt;39,D11&lt;65),ROUNDDOWN(L62*$AG$54,0),"")</f>
        <v/>
      </c>
      <c r="Q62" s="204"/>
      <c r="R62" s="204"/>
      <c r="S62" s="204"/>
      <c r="T62" s="294" t="str">
        <f>IF(D62="","",$AG$55*(10-$AG$4)/10)</f>
        <v/>
      </c>
      <c r="U62" s="294"/>
      <c r="V62" s="294"/>
      <c r="W62" s="294"/>
      <c r="X62" s="288" t="s">
        <v>84</v>
      </c>
      <c r="Y62" s="289"/>
      <c r="Z62" s="289"/>
      <c r="AA62" s="289"/>
      <c r="AB62" s="282">
        <f>SUM(P62:AA62)</f>
        <v>0</v>
      </c>
      <c r="AC62" s="283"/>
      <c r="AD62" s="283"/>
      <c r="AE62" s="283"/>
    </row>
    <row r="63" spans="1:34" x14ac:dyDescent="0.4">
      <c r="A63" s="231" t="str">
        <f t="shared" si="18"/>
        <v/>
      </c>
      <c r="B63" s="232"/>
      <c r="C63" s="233"/>
      <c r="D63" s="95" t="str">
        <f t="shared" ref="D63:D68" si="19">IF(AND(D12&gt;39,D12&lt;65),D12,"")</f>
        <v/>
      </c>
      <c r="E63" s="287" t="str">
        <f t="shared" ref="E63:E68" si="20">IF(AND(D12&gt;39,D12&lt;65),E12,"")</f>
        <v/>
      </c>
      <c r="F63" s="290"/>
      <c r="G63" s="290"/>
      <c r="H63" s="290"/>
      <c r="I63" s="286">
        <v>430000</v>
      </c>
      <c r="J63" s="286"/>
      <c r="K63" s="286"/>
      <c r="L63" s="287" t="str">
        <f t="shared" ref="L63:L68" si="21">IF(AND(D12&gt;39,D12&lt;65),L12,"")</f>
        <v/>
      </c>
      <c r="M63" s="279"/>
      <c r="N63" s="279"/>
      <c r="O63" s="279"/>
      <c r="P63" s="204" t="str">
        <f>IF(AND(D12&gt;39,D12&lt;65),ROUNDDOWN(L63*$AG$54,0),"")</f>
        <v/>
      </c>
      <c r="Q63" s="204"/>
      <c r="R63" s="204"/>
      <c r="S63" s="204"/>
      <c r="T63" s="294" t="str">
        <f>IF(D63="","",$AG$55*(10-$AG$4)/10)</f>
        <v/>
      </c>
      <c r="U63" s="294"/>
      <c r="V63" s="294"/>
      <c r="W63" s="294"/>
      <c r="X63" s="288" t="s">
        <v>84</v>
      </c>
      <c r="Y63" s="289"/>
      <c r="Z63" s="289"/>
      <c r="AA63" s="289"/>
      <c r="AB63" s="282">
        <f t="shared" ref="AB63:AB68" si="22">SUM(P63:AA63)</f>
        <v>0</v>
      </c>
      <c r="AC63" s="283"/>
      <c r="AD63" s="283"/>
      <c r="AE63" s="283"/>
    </row>
    <row r="64" spans="1:34" x14ac:dyDescent="0.4">
      <c r="A64" s="231" t="str">
        <f t="shared" si="18"/>
        <v/>
      </c>
      <c r="B64" s="232"/>
      <c r="C64" s="233"/>
      <c r="D64" s="95" t="str">
        <f t="shared" si="19"/>
        <v/>
      </c>
      <c r="E64" s="287" t="str">
        <f t="shared" si="20"/>
        <v/>
      </c>
      <c r="F64" s="290"/>
      <c r="G64" s="290"/>
      <c r="H64" s="290"/>
      <c r="I64" s="286">
        <v>430000</v>
      </c>
      <c r="J64" s="286"/>
      <c r="K64" s="286"/>
      <c r="L64" s="287" t="str">
        <f t="shared" si="21"/>
        <v/>
      </c>
      <c r="M64" s="279"/>
      <c r="N64" s="279"/>
      <c r="O64" s="279"/>
      <c r="P64" s="204" t="str">
        <f t="shared" ref="P64:P68" si="23">IF(AND(D13&gt;39,D13&lt;65),ROUNDDOWN(L64*$AG$54,0),"")</f>
        <v/>
      </c>
      <c r="Q64" s="204"/>
      <c r="R64" s="204"/>
      <c r="S64" s="204"/>
      <c r="T64" s="294" t="str">
        <f t="shared" ref="T64:T68" si="24">IF(D64="","",$AG$55*(10-$AG$4)/10)</f>
        <v/>
      </c>
      <c r="U64" s="294"/>
      <c r="V64" s="294"/>
      <c r="W64" s="294"/>
      <c r="X64" s="288" t="s">
        <v>102</v>
      </c>
      <c r="Y64" s="289"/>
      <c r="Z64" s="289"/>
      <c r="AA64" s="289"/>
      <c r="AB64" s="282">
        <f t="shared" si="22"/>
        <v>0</v>
      </c>
      <c r="AC64" s="283"/>
      <c r="AD64" s="283"/>
      <c r="AE64" s="283"/>
    </row>
    <row r="65" spans="1:31" x14ac:dyDescent="0.4">
      <c r="A65" s="231" t="str">
        <f t="shared" si="18"/>
        <v/>
      </c>
      <c r="B65" s="232"/>
      <c r="C65" s="233"/>
      <c r="D65" s="95" t="str">
        <f t="shared" si="19"/>
        <v/>
      </c>
      <c r="E65" s="287" t="str">
        <f t="shared" si="20"/>
        <v/>
      </c>
      <c r="F65" s="290"/>
      <c r="G65" s="290"/>
      <c r="H65" s="290"/>
      <c r="I65" s="286">
        <v>430000</v>
      </c>
      <c r="J65" s="286"/>
      <c r="K65" s="286"/>
      <c r="L65" s="287" t="str">
        <f t="shared" si="21"/>
        <v/>
      </c>
      <c r="M65" s="279"/>
      <c r="N65" s="279"/>
      <c r="O65" s="279"/>
      <c r="P65" s="204" t="str">
        <f t="shared" si="23"/>
        <v/>
      </c>
      <c r="Q65" s="204"/>
      <c r="R65" s="204"/>
      <c r="S65" s="204"/>
      <c r="T65" s="294" t="str">
        <f t="shared" si="24"/>
        <v/>
      </c>
      <c r="U65" s="294"/>
      <c r="V65" s="294"/>
      <c r="W65" s="294"/>
      <c r="X65" s="288" t="s">
        <v>102</v>
      </c>
      <c r="Y65" s="289"/>
      <c r="Z65" s="289"/>
      <c r="AA65" s="289"/>
      <c r="AB65" s="282">
        <f t="shared" si="22"/>
        <v>0</v>
      </c>
      <c r="AC65" s="283"/>
      <c r="AD65" s="283"/>
      <c r="AE65" s="283"/>
    </row>
    <row r="66" spans="1:31" x14ac:dyDescent="0.4">
      <c r="A66" s="231" t="str">
        <f t="shared" si="18"/>
        <v/>
      </c>
      <c r="B66" s="232"/>
      <c r="C66" s="233"/>
      <c r="D66" s="95" t="str">
        <f t="shared" si="19"/>
        <v/>
      </c>
      <c r="E66" s="287" t="str">
        <f t="shared" si="20"/>
        <v/>
      </c>
      <c r="F66" s="290"/>
      <c r="G66" s="290"/>
      <c r="H66" s="290"/>
      <c r="I66" s="286">
        <v>430000</v>
      </c>
      <c r="J66" s="286"/>
      <c r="K66" s="286"/>
      <c r="L66" s="287" t="str">
        <f t="shared" si="21"/>
        <v/>
      </c>
      <c r="M66" s="279"/>
      <c r="N66" s="279"/>
      <c r="O66" s="279"/>
      <c r="P66" s="204" t="str">
        <f t="shared" si="23"/>
        <v/>
      </c>
      <c r="Q66" s="204"/>
      <c r="R66" s="204"/>
      <c r="S66" s="204"/>
      <c r="T66" s="294" t="str">
        <f t="shared" si="24"/>
        <v/>
      </c>
      <c r="U66" s="294"/>
      <c r="V66" s="294"/>
      <c r="W66" s="294"/>
      <c r="X66" s="288" t="s">
        <v>102</v>
      </c>
      <c r="Y66" s="289"/>
      <c r="Z66" s="289"/>
      <c r="AA66" s="289"/>
      <c r="AB66" s="282">
        <f t="shared" si="22"/>
        <v>0</v>
      </c>
      <c r="AC66" s="283"/>
      <c r="AD66" s="283"/>
      <c r="AE66" s="283"/>
    </row>
    <row r="67" spans="1:31" x14ac:dyDescent="0.4">
      <c r="A67" s="231" t="str">
        <f t="shared" si="18"/>
        <v/>
      </c>
      <c r="B67" s="232"/>
      <c r="C67" s="233"/>
      <c r="D67" s="95" t="str">
        <f t="shared" si="19"/>
        <v/>
      </c>
      <c r="E67" s="287" t="str">
        <f t="shared" si="20"/>
        <v/>
      </c>
      <c r="F67" s="290"/>
      <c r="G67" s="290"/>
      <c r="H67" s="290"/>
      <c r="I67" s="286">
        <v>430000</v>
      </c>
      <c r="J67" s="286"/>
      <c r="K67" s="286"/>
      <c r="L67" s="287" t="str">
        <f t="shared" si="21"/>
        <v/>
      </c>
      <c r="M67" s="279"/>
      <c r="N67" s="279"/>
      <c r="O67" s="279"/>
      <c r="P67" s="204" t="str">
        <f t="shared" si="23"/>
        <v/>
      </c>
      <c r="Q67" s="204"/>
      <c r="R67" s="204"/>
      <c r="S67" s="204"/>
      <c r="T67" s="294" t="str">
        <f t="shared" si="24"/>
        <v/>
      </c>
      <c r="U67" s="294"/>
      <c r="V67" s="294"/>
      <c r="W67" s="294"/>
      <c r="X67" s="288"/>
      <c r="Y67" s="289"/>
      <c r="Z67" s="289"/>
      <c r="AA67" s="289"/>
      <c r="AB67" s="282">
        <f t="shared" si="22"/>
        <v>0</v>
      </c>
      <c r="AC67" s="283"/>
      <c r="AD67" s="283"/>
      <c r="AE67" s="283"/>
    </row>
    <row r="68" spans="1:31" x14ac:dyDescent="0.4">
      <c r="A68" s="231" t="str">
        <f t="shared" si="18"/>
        <v/>
      </c>
      <c r="B68" s="232"/>
      <c r="C68" s="233"/>
      <c r="D68" s="95" t="str">
        <f t="shared" si="19"/>
        <v/>
      </c>
      <c r="E68" s="287" t="str">
        <f t="shared" si="20"/>
        <v/>
      </c>
      <c r="F68" s="290"/>
      <c r="G68" s="290"/>
      <c r="H68" s="290"/>
      <c r="I68" s="286">
        <v>430000</v>
      </c>
      <c r="J68" s="286"/>
      <c r="K68" s="286"/>
      <c r="L68" s="287" t="str">
        <f t="shared" si="21"/>
        <v/>
      </c>
      <c r="M68" s="279"/>
      <c r="N68" s="279"/>
      <c r="O68" s="279"/>
      <c r="P68" s="204" t="str">
        <f t="shared" si="23"/>
        <v/>
      </c>
      <c r="Q68" s="204"/>
      <c r="R68" s="204"/>
      <c r="S68" s="204"/>
      <c r="T68" s="294" t="str">
        <f t="shared" si="24"/>
        <v/>
      </c>
      <c r="U68" s="294"/>
      <c r="V68" s="294"/>
      <c r="W68" s="294"/>
      <c r="X68" s="288"/>
      <c r="Y68" s="289"/>
      <c r="Z68" s="289"/>
      <c r="AA68" s="289"/>
      <c r="AB68" s="282">
        <f t="shared" si="22"/>
        <v>0</v>
      </c>
      <c r="AC68" s="283"/>
      <c r="AD68" s="283"/>
      <c r="AE68" s="283"/>
    </row>
    <row r="69" spans="1:31" x14ac:dyDescent="0.4">
      <c r="A69" s="214" t="s">
        <v>83</v>
      </c>
      <c r="B69" s="215"/>
      <c r="C69" s="215"/>
      <c r="D69" s="216"/>
      <c r="E69" s="287"/>
      <c r="F69" s="290"/>
      <c r="G69" s="290"/>
      <c r="H69" s="290"/>
      <c r="I69" s="282"/>
      <c r="J69" s="282"/>
      <c r="K69" s="282"/>
      <c r="L69" s="287" t="s">
        <v>103</v>
      </c>
      <c r="M69" s="279"/>
      <c r="N69" s="279"/>
      <c r="O69" s="279"/>
      <c r="P69" s="261"/>
      <c r="Q69" s="261"/>
      <c r="R69" s="261"/>
      <c r="S69" s="261"/>
      <c r="T69" s="261" t="s">
        <v>103</v>
      </c>
      <c r="U69" s="261"/>
      <c r="V69" s="261"/>
      <c r="W69" s="261"/>
      <c r="X69" s="261" t="s">
        <v>92</v>
      </c>
      <c r="Y69" s="276"/>
      <c r="Z69" s="276"/>
      <c r="AA69" s="276"/>
      <c r="AB69" s="220">
        <f>IF(ROUNDDOWN(SUM(AB62:AE68),-2)&gt;170000,170000,ROUNDDOWN(SUM(AB62:AE68),-2))</f>
        <v>0</v>
      </c>
      <c r="AC69" s="221"/>
      <c r="AD69" s="221"/>
      <c r="AE69" s="222"/>
    </row>
    <row r="70" spans="1:31" x14ac:dyDescent="0.4">
      <c r="A70" s="97"/>
      <c r="B70" s="97"/>
      <c r="C70" s="97"/>
      <c r="D70" s="97"/>
      <c r="E70" s="98"/>
      <c r="F70" s="98"/>
      <c r="G70" s="98"/>
      <c r="H70" s="98"/>
      <c r="I70" s="98"/>
      <c r="J70" s="98"/>
      <c r="K70" s="98"/>
      <c r="L70" s="98"/>
      <c r="M70" s="98"/>
      <c r="N70" s="98"/>
      <c r="O70" s="98"/>
      <c r="P70" s="98"/>
      <c r="Q70" s="87"/>
      <c r="R70" s="87"/>
      <c r="S70" s="87"/>
      <c r="T70" s="87"/>
      <c r="U70" s="87"/>
      <c r="V70" s="87"/>
      <c r="W70" s="99"/>
      <c r="X70" s="100"/>
      <c r="Y70" s="100"/>
      <c r="Z70" s="99"/>
      <c r="AA70" s="100"/>
      <c r="AB70" s="100"/>
      <c r="AC70" s="101"/>
      <c r="AD70" s="101"/>
      <c r="AE70" s="82" t="s">
        <v>86</v>
      </c>
    </row>
    <row r="72" spans="1:31" x14ac:dyDescent="0.4">
      <c r="S72" s="109"/>
      <c r="T72" s="109"/>
      <c r="U72" s="102">
        <v>1</v>
      </c>
      <c r="V72" s="109" t="s">
        <v>105</v>
      </c>
      <c r="W72" s="109"/>
      <c r="X72" s="109"/>
      <c r="AA72" s="303" t="s">
        <v>104</v>
      </c>
      <c r="AB72" s="304"/>
      <c r="AC72" s="304"/>
      <c r="AD72" s="304"/>
      <c r="AE72" s="305"/>
    </row>
    <row r="73" spans="1:31" x14ac:dyDescent="0.4">
      <c r="R73" s="312" t="s">
        <v>106</v>
      </c>
      <c r="S73" s="312"/>
      <c r="T73" s="312"/>
      <c r="U73" s="301">
        <f>ROUNDDOWN(AB18*U72/12,-2)</f>
        <v>0</v>
      </c>
      <c r="V73" s="301"/>
      <c r="W73" s="301"/>
      <c r="X73" s="109" t="s">
        <v>23</v>
      </c>
      <c r="AA73" s="306">
        <f>AB18+AB35+AB52+AB69</f>
        <v>0</v>
      </c>
      <c r="AB73" s="307"/>
      <c r="AC73" s="307"/>
      <c r="AD73" s="307"/>
      <c r="AE73" s="308"/>
    </row>
    <row r="74" spans="1:31" x14ac:dyDescent="0.4">
      <c r="R74" s="312" t="s">
        <v>107</v>
      </c>
      <c r="S74" s="312"/>
      <c r="T74" s="312"/>
      <c r="U74" s="301">
        <f>ROUNDDOWN(AB35*U72/12,-2)</f>
        <v>0</v>
      </c>
      <c r="V74" s="301"/>
      <c r="W74" s="301"/>
      <c r="X74" s="109" t="s">
        <v>23</v>
      </c>
      <c r="AA74" s="309"/>
      <c r="AB74" s="310"/>
      <c r="AC74" s="310"/>
      <c r="AD74" s="310"/>
      <c r="AE74" s="311"/>
    </row>
    <row r="75" spans="1:31" x14ac:dyDescent="0.4">
      <c r="R75" s="312" t="s">
        <v>126</v>
      </c>
      <c r="S75" s="312"/>
      <c r="T75" s="312"/>
      <c r="U75" s="301">
        <f>ROUNDDOWN(AB52*U72/12,-2)</f>
        <v>0</v>
      </c>
      <c r="V75" s="301"/>
      <c r="W75" s="301"/>
      <c r="X75" s="109" t="s">
        <v>23</v>
      </c>
    </row>
    <row r="76" spans="1:31" x14ac:dyDescent="0.4">
      <c r="R76" s="312" t="s">
        <v>108</v>
      </c>
      <c r="S76" s="312"/>
      <c r="T76" s="312"/>
      <c r="U76" s="301">
        <f>ROUNDDOWN(AB69*U72/12,-2)</f>
        <v>0</v>
      </c>
      <c r="V76" s="301"/>
      <c r="W76" s="301"/>
      <c r="X76" s="109" t="s">
        <v>23</v>
      </c>
    </row>
    <row r="77" spans="1:31" x14ac:dyDescent="0.4">
      <c r="R77" s="312" t="s">
        <v>83</v>
      </c>
      <c r="S77" s="312"/>
      <c r="T77" s="312"/>
      <c r="U77" s="302">
        <f>SUM(U73:W76)</f>
        <v>0</v>
      </c>
      <c r="V77" s="302"/>
      <c r="W77" s="302"/>
      <c r="X77" s="9" t="s">
        <v>23</v>
      </c>
    </row>
  </sheetData>
  <sheetProtection selectLockedCells="1" selectUnlockedCells="1"/>
  <mergeCells count="385">
    <mergeCell ref="U76:W76"/>
    <mergeCell ref="U77:W77"/>
    <mergeCell ref="AA72:AE72"/>
    <mergeCell ref="AA73:AE74"/>
    <mergeCell ref="U74:W74"/>
    <mergeCell ref="U75:W75"/>
    <mergeCell ref="U73:W73"/>
    <mergeCell ref="R74:T74"/>
    <mergeCell ref="R75:T75"/>
    <mergeCell ref="R73:T73"/>
    <mergeCell ref="R76:T76"/>
    <mergeCell ref="R77:T77"/>
    <mergeCell ref="X68:AA68"/>
    <mergeCell ref="AB68:AE68"/>
    <mergeCell ref="A69:D69"/>
    <mergeCell ref="E69:H69"/>
    <mergeCell ref="I69:K69"/>
    <mergeCell ref="L69:O69"/>
    <mergeCell ref="P69:S69"/>
    <mergeCell ref="T69:W69"/>
    <mergeCell ref="X69:AA69"/>
    <mergeCell ref="AB69:AE69"/>
    <mergeCell ref="A68:C68"/>
    <mergeCell ref="E68:H68"/>
    <mergeCell ref="I68:K68"/>
    <mergeCell ref="L68:O68"/>
    <mergeCell ref="P68:S68"/>
    <mergeCell ref="T68:W68"/>
    <mergeCell ref="X66:AA66"/>
    <mergeCell ref="AB66:AE66"/>
    <mergeCell ref="A67:C67"/>
    <mergeCell ref="E67:H67"/>
    <mergeCell ref="I67:K67"/>
    <mergeCell ref="L67:O67"/>
    <mergeCell ref="P67:S67"/>
    <mergeCell ref="T67:W67"/>
    <mergeCell ref="X67:AA67"/>
    <mergeCell ref="AB67:AE67"/>
    <mergeCell ref="A66:C66"/>
    <mergeCell ref="E66:H66"/>
    <mergeCell ref="I66:K66"/>
    <mergeCell ref="L66:O66"/>
    <mergeCell ref="P66:S66"/>
    <mergeCell ref="T66:W66"/>
    <mergeCell ref="X64:AA64"/>
    <mergeCell ref="AB64:AE64"/>
    <mergeCell ref="A65:C65"/>
    <mergeCell ref="E65:H65"/>
    <mergeCell ref="I65:K65"/>
    <mergeCell ref="L65:O65"/>
    <mergeCell ref="P65:S65"/>
    <mergeCell ref="T65:W65"/>
    <mergeCell ref="X65:AA65"/>
    <mergeCell ref="AB65:AE65"/>
    <mergeCell ref="A64:C64"/>
    <mergeCell ref="E64:H64"/>
    <mergeCell ref="I64:K64"/>
    <mergeCell ref="L64:O64"/>
    <mergeCell ref="P64:S64"/>
    <mergeCell ref="T64:W64"/>
    <mergeCell ref="X62:AA62"/>
    <mergeCell ref="AB62:AE62"/>
    <mergeCell ref="A63:C63"/>
    <mergeCell ref="E63:H63"/>
    <mergeCell ref="I63:K63"/>
    <mergeCell ref="L63:O63"/>
    <mergeCell ref="P63:S63"/>
    <mergeCell ref="T63:W63"/>
    <mergeCell ref="X63:AA63"/>
    <mergeCell ref="AB63:AE63"/>
    <mergeCell ref="A62:C62"/>
    <mergeCell ref="E62:H62"/>
    <mergeCell ref="I62:K62"/>
    <mergeCell ref="L62:O62"/>
    <mergeCell ref="P62:S62"/>
    <mergeCell ref="T62:W62"/>
    <mergeCell ref="X60:AA60"/>
    <mergeCell ref="AB60:AE60"/>
    <mergeCell ref="E61:H61"/>
    <mergeCell ref="I61:K61"/>
    <mergeCell ref="L61:O61"/>
    <mergeCell ref="P61:S61"/>
    <mergeCell ref="T61:W61"/>
    <mergeCell ref="X61:AA61"/>
    <mergeCell ref="AB61:AE61"/>
    <mergeCell ref="H57:J57"/>
    <mergeCell ref="K57:U57"/>
    <mergeCell ref="H58:J58"/>
    <mergeCell ref="K58:U58"/>
    <mergeCell ref="A60:C61"/>
    <mergeCell ref="D60:D61"/>
    <mergeCell ref="E60:H60"/>
    <mergeCell ref="I60:K60"/>
    <mergeCell ref="L60:O60"/>
    <mergeCell ref="P60:S60"/>
    <mergeCell ref="T60:W60"/>
    <mergeCell ref="A54:E55"/>
    <mergeCell ref="H54:J54"/>
    <mergeCell ref="K54:U54"/>
    <mergeCell ref="H55:J55"/>
    <mergeCell ref="K55:U55"/>
    <mergeCell ref="H56:J56"/>
    <mergeCell ref="K56:U56"/>
    <mergeCell ref="X34:AA34"/>
    <mergeCell ref="AB34:AE34"/>
    <mergeCell ref="A35:D35"/>
    <mergeCell ref="E35:H35"/>
    <mergeCell ref="I35:K35"/>
    <mergeCell ref="L35:O35"/>
    <mergeCell ref="P35:S35"/>
    <mergeCell ref="T35:W35"/>
    <mergeCell ref="X35:AA35"/>
    <mergeCell ref="AB35:AE35"/>
    <mergeCell ref="A34:C34"/>
    <mergeCell ref="E34:H34"/>
    <mergeCell ref="I34:K34"/>
    <mergeCell ref="L34:O34"/>
    <mergeCell ref="P34:S34"/>
    <mergeCell ref="T34:W34"/>
    <mergeCell ref="A37:E38"/>
    <mergeCell ref="X32:AA32"/>
    <mergeCell ref="AB32:AE32"/>
    <mergeCell ref="A33:C33"/>
    <mergeCell ref="E33:H33"/>
    <mergeCell ref="I33:K33"/>
    <mergeCell ref="L33:O33"/>
    <mergeCell ref="P33:S33"/>
    <mergeCell ref="T33:W33"/>
    <mergeCell ref="X33:AA33"/>
    <mergeCell ref="AB33:AE33"/>
    <mergeCell ref="A32:C32"/>
    <mergeCell ref="E32:H32"/>
    <mergeCell ref="I32:K32"/>
    <mergeCell ref="L32:O32"/>
    <mergeCell ref="P32:S32"/>
    <mergeCell ref="T32:W32"/>
    <mergeCell ref="X30:AA30"/>
    <mergeCell ref="AB30:AE30"/>
    <mergeCell ref="A31:C31"/>
    <mergeCell ref="E31:H31"/>
    <mergeCell ref="I31:K31"/>
    <mergeCell ref="L31:O31"/>
    <mergeCell ref="P31:S31"/>
    <mergeCell ref="T31:W31"/>
    <mergeCell ref="X31:AA31"/>
    <mergeCell ref="AB31:AE31"/>
    <mergeCell ref="A30:C30"/>
    <mergeCell ref="E30:H30"/>
    <mergeCell ref="I30:K30"/>
    <mergeCell ref="L30:O30"/>
    <mergeCell ref="P30:S30"/>
    <mergeCell ref="T30:W30"/>
    <mergeCell ref="X28:AA28"/>
    <mergeCell ref="AB28:AE28"/>
    <mergeCell ref="A29:C29"/>
    <mergeCell ref="E29:H29"/>
    <mergeCell ref="I29:K29"/>
    <mergeCell ref="L29:O29"/>
    <mergeCell ref="P29:S29"/>
    <mergeCell ref="T29:W29"/>
    <mergeCell ref="X29:AA29"/>
    <mergeCell ref="AB29:AE29"/>
    <mergeCell ref="A28:C28"/>
    <mergeCell ref="E28:H28"/>
    <mergeCell ref="I28:K28"/>
    <mergeCell ref="L28:O28"/>
    <mergeCell ref="P28:S28"/>
    <mergeCell ref="T28:W28"/>
    <mergeCell ref="X26:AA26"/>
    <mergeCell ref="AB26:AE26"/>
    <mergeCell ref="E27:H27"/>
    <mergeCell ref="I27:K27"/>
    <mergeCell ref="L27:O27"/>
    <mergeCell ref="P27:S27"/>
    <mergeCell ref="T27:W27"/>
    <mergeCell ref="X27:AA27"/>
    <mergeCell ref="AB27:AE27"/>
    <mergeCell ref="H23:J23"/>
    <mergeCell ref="K23:U23"/>
    <mergeCell ref="H24:J24"/>
    <mergeCell ref="K24:U24"/>
    <mergeCell ref="A26:C27"/>
    <mergeCell ref="D26:D27"/>
    <mergeCell ref="E26:H26"/>
    <mergeCell ref="I26:K26"/>
    <mergeCell ref="L26:O26"/>
    <mergeCell ref="P26:S26"/>
    <mergeCell ref="T26:W26"/>
    <mergeCell ref="A20:E21"/>
    <mergeCell ref="H20:J20"/>
    <mergeCell ref="K20:U20"/>
    <mergeCell ref="H21:J21"/>
    <mergeCell ref="K21:U21"/>
    <mergeCell ref="H22:J22"/>
    <mergeCell ref="K22:U22"/>
    <mergeCell ref="X17:AA17"/>
    <mergeCell ref="AB17:AE17"/>
    <mergeCell ref="A18:D18"/>
    <mergeCell ref="E18:H18"/>
    <mergeCell ref="I18:K18"/>
    <mergeCell ref="L18:O18"/>
    <mergeCell ref="P18:S18"/>
    <mergeCell ref="T18:W18"/>
    <mergeCell ref="X18:AA18"/>
    <mergeCell ref="AB18:AE18"/>
    <mergeCell ref="A17:C17"/>
    <mergeCell ref="E17:H17"/>
    <mergeCell ref="I17:K17"/>
    <mergeCell ref="L17:O17"/>
    <mergeCell ref="P17:S17"/>
    <mergeCell ref="T17:W17"/>
    <mergeCell ref="X15:AA15"/>
    <mergeCell ref="AB15:AE15"/>
    <mergeCell ref="A16:C16"/>
    <mergeCell ref="E16:H16"/>
    <mergeCell ref="I16:K16"/>
    <mergeCell ref="L16:O16"/>
    <mergeCell ref="P16:S16"/>
    <mergeCell ref="T16:W16"/>
    <mergeCell ref="X16:AA16"/>
    <mergeCell ref="AB16:AE16"/>
    <mergeCell ref="A15:C15"/>
    <mergeCell ref="E15:H15"/>
    <mergeCell ref="I15:K15"/>
    <mergeCell ref="L15:O15"/>
    <mergeCell ref="P15:S15"/>
    <mergeCell ref="T15:W15"/>
    <mergeCell ref="X13:AA13"/>
    <mergeCell ref="AB13:AE13"/>
    <mergeCell ref="A14:C14"/>
    <mergeCell ref="E14:H14"/>
    <mergeCell ref="I14:K14"/>
    <mergeCell ref="L14:O14"/>
    <mergeCell ref="P14:S14"/>
    <mergeCell ref="T14:W14"/>
    <mergeCell ref="X14:AA14"/>
    <mergeCell ref="AB14:AE14"/>
    <mergeCell ref="A13:C13"/>
    <mergeCell ref="E13:H13"/>
    <mergeCell ref="I13:K13"/>
    <mergeCell ref="L13:O13"/>
    <mergeCell ref="P13:S13"/>
    <mergeCell ref="T13:W13"/>
    <mergeCell ref="A12:C12"/>
    <mergeCell ref="E12:H12"/>
    <mergeCell ref="I12:K12"/>
    <mergeCell ref="L12:O12"/>
    <mergeCell ref="P12:S12"/>
    <mergeCell ref="T12:W12"/>
    <mergeCell ref="X12:AA12"/>
    <mergeCell ref="AB12:AE12"/>
    <mergeCell ref="A11:C11"/>
    <mergeCell ref="E11:H11"/>
    <mergeCell ref="I11:K11"/>
    <mergeCell ref="L11:O11"/>
    <mergeCell ref="P11:S11"/>
    <mergeCell ref="T11:W11"/>
    <mergeCell ref="AB9:AE9"/>
    <mergeCell ref="E10:H10"/>
    <mergeCell ref="I10:K10"/>
    <mergeCell ref="L10:O10"/>
    <mergeCell ref="P10:S10"/>
    <mergeCell ref="T10:W10"/>
    <mergeCell ref="X10:AA10"/>
    <mergeCell ref="AB10:AE10"/>
    <mergeCell ref="X11:AA11"/>
    <mergeCell ref="AB11:AE11"/>
    <mergeCell ref="H7:J7"/>
    <mergeCell ref="K7:U7"/>
    <mergeCell ref="Y7:Z7"/>
    <mergeCell ref="A9:C10"/>
    <mergeCell ref="D9:D10"/>
    <mergeCell ref="E9:H9"/>
    <mergeCell ref="I9:K9"/>
    <mergeCell ref="L9:O9"/>
    <mergeCell ref="P9:S9"/>
    <mergeCell ref="T9:W9"/>
    <mergeCell ref="X9:AA9"/>
    <mergeCell ref="H5:J5"/>
    <mergeCell ref="K5:U5"/>
    <mergeCell ref="Y5:Z5"/>
    <mergeCell ref="AC5:AE5"/>
    <mergeCell ref="H6:J6"/>
    <mergeCell ref="K6:U6"/>
    <mergeCell ref="Y6:Z6"/>
    <mergeCell ref="AC6:AE6"/>
    <mergeCell ref="A3:E4"/>
    <mergeCell ref="H3:J3"/>
    <mergeCell ref="K3:U3"/>
    <mergeCell ref="X3:Z3"/>
    <mergeCell ref="AB3:AD3"/>
    <mergeCell ref="H4:J4"/>
    <mergeCell ref="K4:U4"/>
    <mergeCell ref="Y4:Z4"/>
    <mergeCell ref="AC4:AE4"/>
    <mergeCell ref="H37:J37"/>
    <mergeCell ref="K37:U37"/>
    <mergeCell ref="H38:J38"/>
    <mergeCell ref="K38:U38"/>
    <mergeCell ref="H39:J39"/>
    <mergeCell ref="K39:U39"/>
    <mergeCell ref="H40:J40"/>
    <mergeCell ref="K40:U40"/>
    <mergeCell ref="H41:J41"/>
    <mergeCell ref="K41:U41"/>
    <mergeCell ref="A43:C44"/>
    <mergeCell ref="D43:D44"/>
    <mergeCell ref="E43:H43"/>
    <mergeCell ref="I43:K43"/>
    <mergeCell ref="L43:O43"/>
    <mergeCell ref="P43:S43"/>
    <mergeCell ref="T43:W43"/>
    <mergeCell ref="X43:AA43"/>
    <mergeCell ref="AB43:AE43"/>
    <mergeCell ref="E44:H44"/>
    <mergeCell ref="I44:K44"/>
    <mergeCell ref="L44:O44"/>
    <mergeCell ref="P44:S44"/>
    <mergeCell ref="T44:W44"/>
    <mergeCell ref="X44:AA44"/>
    <mergeCell ref="AB44:AE44"/>
    <mergeCell ref="A45:C45"/>
    <mergeCell ref="E45:H45"/>
    <mergeCell ref="I45:K45"/>
    <mergeCell ref="L45:O45"/>
    <mergeCell ref="P45:S45"/>
    <mergeCell ref="T45:W45"/>
    <mergeCell ref="X45:AA45"/>
    <mergeCell ref="AB45:AE45"/>
    <mergeCell ref="A46:C46"/>
    <mergeCell ref="E46:H46"/>
    <mergeCell ref="I46:K46"/>
    <mergeCell ref="L46:O46"/>
    <mergeCell ref="P46:S46"/>
    <mergeCell ref="T46:W46"/>
    <mergeCell ref="X46:AA46"/>
    <mergeCell ref="AB46:AE46"/>
    <mergeCell ref="A47:C47"/>
    <mergeCell ref="E47:H47"/>
    <mergeCell ref="I47:K47"/>
    <mergeCell ref="L47:O47"/>
    <mergeCell ref="P47:S47"/>
    <mergeCell ref="T47:W47"/>
    <mergeCell ref="X47:AA47"/>
    <mergeCell ref="AB47:AE47"/>
    <mergeCell ref="A48:C48"/>
    <mergeCell ref="E48:H48"/>
    <mergeCell ref="I48:K48"/>
    <mergeCell ref="L48:O48"/>
    <mergeCell ref="P48:S48"/>
    <mergeCell ref="T48:W48"/>
    <mergeCell ref="X48:AA48"/>
    <mergeCell ref="AB48:AE48"/>
    <mergeCell ref="A49:C49"/>
    <mergeCell ref="E49:H49"/>
    <mergeCell ref="I49:K49"/>
    <mergeCell ref="L49:O49"/>
    <mergeCell ref="P49:S49"/>
    <mergeCell ref="T49:W49"/>
    <mergeCell ref="X49:AA49"/>
    <mergeCell ref="AB49:AE49"/>
    <mergeCell ref="A50:C50"/>
    <mergeCell ref="E50:H50"/>
    <mergeCell ref="I50:K50"/>
    <mergeCell ref="L50:O50"/>
    <mergeCell ref="P50:S50"/>
    <mergeCell ref="T50:W50"/>
    <mergeCell ref="X50:AA50"/>
    <mergeCell ref="AB50:AE50"/>
    <mergeCell ref="A51:C51"/>
    <mergeCell ref="E51:H51"/>
    <mergeCell ref="I51:K51"/>
    <mergeCell ref="L51:O51"/>
    <mergeCell ref="P51:S51"/>
    <mergeCell ref="T51:W51"/>
    <mergeCell ref="X51:AA51"/>
    <mergeCell ref="AB51:AE51"/>
    <mergeCell ref="A52:D52"/>
    <mergeCell ref="E52:H52"/>
    <mergeCell ref="I52:K52"/>
    <mergeCell ref="L52:O52"/>
    <mergeCell ref="P52:S52"/>
    <mergeCell ref="T52:W52"/>
    <mergeCell ref="X52:AA52"/>
    <mergeCell ref="AB52:AE52"/>
  </mergeCells>
  <phoneticPr fontId="2"/>
  <conditionalFormatting sqref="A28:C34 A62:C68">
    <cfRule type="cellIs" dxfId="1" priority="2" stopIfTrue="1" operator="equal">
      <formula>0</formula>
    </cfRule>
  </conditionalFormatting>
  <conditionalFormatting sqref="A45:C51">
    <cfRule type="cellIs" dxfId="0" priority="1" stopIfTrue="1" operator="equal">
      <formula>0</formula>
    </cfRule>
  </conditionalFormatting>
  <pageMargins left="0.7" right="0.7" top="0.75" bottom="0.75" header="0.3" footer="0.3"/>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情報入力</vt:lpstr>
      <vt:lpstr>保険料計算</vt:lpstr>
      <vt:lpstr>情報入力!Print_Area</vt:lpstr>
      <vt:lpstr>保険料計算!Print_Area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保険年金課</dc:creator>
  <cp:lastModifiedBy>保険年金課</cp:lastModifiedBy>
  <cp:lastPrinted>2026-03-16T23:34:28Z</cp:lastPrinted>
  <dcterms:created xsi:type="dcterms:W3CDTF">2020-03-23T01:15:18Z</dcterms:created>
  <dcterms:modified xsi:type="dcterms:W3CDTF">2026-03-24T11:36:19Z</dcterms:modified>
</cp:coreProperties>
</file>